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ncs\Desktop\Gargeya\OneDrive - purdue.edu\Gargeya\My research\Soybean biodiesel LCA\Gargeya files - revision 1\SI updated\"/>
    </mc:Choice>
  </mc:AlternateContent>
  <xr:revisionPtr revIDLastSave="37" documentId="6_{B208A1FC-FCCA-466B-BA4E-E17535CF19CD}" xr6:coauthVersionLast="45" xr6:coauthVersionMax="45" xr10:uidLastSave="{B8C70539-45EF-4EC6-8FD5-FF2EB7E8D353}"/>
  <bookViews>
    <workbookView xWindow="-120" yWindow="-120" windowWidth="20730" windowHeight="11160" activeTab="5" xr2:uid="{00000000-000D-0000-FFFF-FFFF00000000}"/>
  </bookViews>
  <sheets>
    <sheet name="Farm inputs" sheetId="8" r:id="rId1"/>
    <sheet name="North" sheetId="5" r:id="rId2"/>
    <sheet name="Central" sheetId="6" r:id="rId3"/>
    <sheet name="Aggregated" sheetId="7" r:id="rId4"/>
    <sheet name="Distance" sheetId="4" r:id="rId5"/>
    <sheet name="SimaPro flows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4" i="8" l="1"/>
  <c r="I63" i="8"/>
  <c r="H63" i="8"/>
  <c r="F63" i="8"/>
  <c r="E63" i="8"/>
  <c r="D63" i="8"/>
  <c r="Y62" i="8"/>
  <c r="X62" i="8"/>
  <c r="W62" i="8"/>
  <c r="V62" i="8"/>
  <c r="S62" i="8"/>
  <c r="M62" i="8"/>
  <c r="L62" i="8"/>
  <c r="K62" i="8"/>
  <c r="J62" i="8"/>
  <c r="G62" i="8"/>
  <c r="T62" i="8" s="1"/>
  <c r="U62" i="8" s="1"/>
  <c r="Y61" i="8"/>
  <c r="X61" i="8"/>
  <c r="W61" i="8"/>
  <c r="V61" i="8"/>
  <c r="S61" i="8"/>
  <c r="M61" i="8"/>
  <c r="L61" i="8"/>
  <c r="K61" i="8"/>
  <c r="J61" i="8"/>
  <c r="G61" i="8"/>
  <c r="R61" i="8" s="1"/>
  <c r="Y60" i="8"/>
  <c r="X60" i="8"/>
  <c r="W60" i="8"/>
  <c r="V60" i="8"/>
  <c r="S60" i="8"/>
  <c r="M60" i="8"/>
  <c r="L60" i="8"/>
  <c r="K60" i="8"/>
  <c r="J60" i="8"/>
  <c r="G60" i="8"/>
  <c r="AC60" i="8" s="1"/>
  <c r="Y59" i="8"/>
  <c r="X59" i="8"/>
  <c r="W59" i="8"/>
  <c r="V59" i="8"/>
  <c r="S59" i="8"/>
  <c r="M59" i="8"/>
  <c r="L59" i="8"/>
  <c r="K59" i="8"/>
  <c r="J59" i="8"/>
  <c r="G59" i="8"/>
  <c r="Y58" i="8"/>
  <c r="X58" i="8"/>
  <c r="W58" i="8"/>
  <c r="V58" i="8"/>
  <c r="S58" i="8"/>
  <c r="M58" i="8"/>
  <c r="L58" i="8"/>
  <c r="K58" i="8"/>
  <c r="J58" i="8"/>
  <c r="G58" i="8"/>
  <c r="Y57" i="8"/>
  <c r="X57" i="8"/>
  <c r="W57" i="8"/>
  <c r="V57" i="8"/>
  <c r="S57" i="8"/>
  <c r="M57" i="8"/>
  <c r="L57" i="8"/>
  <c r="K57" i="8"/>
  <c r="J57" i="8"/>
  <c r="G57" i="8"/>
  <c r="Y56" i="8"/>
  <c r="X56" i="8"/>
  <c r="W56" i="8"/>
  <c r="V56" i="8"/>
  <c r="S56" i="8"/>
  <c r="M56" i="8"/>
  <c r="L56" i="8"/>
  <c r="P56" i="8" s="1"/>
  <c r="K56" i="8"/>
  <c r="J56" i="8"/>
  <c r="G56" i="8"/>
  <c r="T56" i="8" s="1"/>
  <c r="U56" i="8" s="1"/>
  <c r="Y55" i="8"/>
  <c r="X55" i="8"/>
  <c r="W55" i="8"/>
  <c r="V55" i="8"/>
  <c r="S55" i="8"/>
  <c r="M55" i="8"/>
  <c r="L55" i="8"/>
  <c r="K55" i="8"/>
  <c r="J55" i="8"/>
  <c r="G55" i="8"/>
  <c r="R55" i="8" s="1"/>
  <c r="Y54" i="8"/>
  <c r="X54" i="8"/>
  <c r="W54" i="8"/>
  <c r="V54" i="8"/>
  <c r="S54" i="8"/>
  <c r="M54" i="8"/>
  <c r="L54" i="8"/>
  <c r="K54" i="8"/>
  <c r="J54" i="8"/>
  <c r="G54" i="8"/>
  <c r="T54" i="8" s="1"/>
  <c r="U54" i="8" s="1"/>
  <c r="Y53" i="8"/>
  <c r="X53" i="8"/>
  <c r="W53" i="8"/>
  <c r="V53" i="8"/>
  <c r="S53" i="8"/>
  <c r="M53" i="8"/>
  <c r="L53" i="8"/>
  <c r="K53" i="8"/>
  <c r="J53" i="8"/>
  <c r="G53" i="8"/>
  <c r="R53" i="8" s="1"/>
  <c r="Y52" i="8"/>
  <c r="X52" i="8"/>
  <c r="W52" i="8"/>
  <c r="V52" i="8"/>
  <c r="S52" i="8"/>
  <c r="M52" i="8"/>
  <c r="L52" i="8"/>
  <c r="K52" i="8"/>
  <c r="J52" i="8"/>
  <c r="G52" i="8"/>
  <c r="R52" i="8" s="1"/>
  <c r="Y51" i="8"/>
  <c r="X51" i="8"/>
  <c r="W51" i="8"/>
  <c r="V51" i="8"/>
  <c r="S51" i="8"/>
  <c r="M51" i="8"/>
  <c r="L51" i="8"/>
  <c r="K51" i="8"/>
  <c r="J51" i="8"/>
  <c r="G51" i="8"/>
  <c r="Y50" i="8"/>
  <c r="X50" i="8"/>
  <c r="W50" i="8"/>
  <c r="V50" i="8"/>
  <c r="S50" i="8"/>
  <c r="M50" i="8"/>
  <c r="L50" i="8"/>
  <c r="K50" i="8"/>
  <c r="J50" i="8"/>
  <c r="G50" i="8"/>
  <c r="R50" i="8" s="1"/>
  <c r="Y49" i="8"/>
  <c r="X49" i="8"/>
  <c r="W49" i="8"/>
  <c r="V49" i="8"/>
  <c r="S49" i="8"/>
  <c r="M49" i="8"/>
  <c r="L49" i="8"/>
  <c r="K49" i="8"/>
  <c r="J49" i="8"/>
  <c r="G49" i="8"/>
  <c r="T49" i="8" s="1"/>
  <c r="U49" i="8" s="1"/>
  <c r="Y48" i="8"/>
  <c r="X48" i="8"/>
  <c r="W48" i="8"/>
  <c r="V48" i="8"/>
  <c r="S48" i="8"/>
  <c r="M48" i="8"/>
  <c r="L48" i="8"/>
  <c r="K48" i="8"/>
  <c r="J48" i="8"/>
  <c r="G48" i="8"/>
  <c r="T48" i="8" s="1"/>
  <c r="U48" i="8" s="1"/>
  <c r="Y47" i="8"/>
  <c r="X47" i="8"/>
  <c r="W47" i="8"/>
  <c r="V47" i="8"/>
  <c r="S47" i="8"/>
  <c r="M47" i="8"/>
  <c r="L47" i="8"/>
  <c r="K47" i="8"/>
  <c r="J47" i="8"/>
  <c r="G47" i="8"/>
  <c r="Y46" i="8"/>
  <c r="X46" i="8"/>
  <c r="W46" i="8"/>
  <c r="V46" i="8"/>
  <c r="S46" i="8"/>
  <c r="M46" i="8"/>
  <c r="L46" i="8"/>
  <c r="K46" i="8"/>
  <c r="J46" i="8"/>
  <c r="G46" i="8"/>
  <c r="T46" i="8" s="1"/>
  <c r="U46" i="8" s="1"/>
  <c r="Y45" i="8"/>
  <c r="X45" i="8"/>
  <c r="W45" i="8"/>
  <c r="V45" i="8"/>
  <c r="S45" i="8"/>
  <c r="M45" i="8"/>
  <c r="L45" i="8"/>
  <c r="K45" i="8"/>
  <c r="J45" i="8"/>
  <c r="G45" i="8"/>
  <c r="R45" i="8" s="1"/>
  <c r="Y44" i="8"/>
  <c r="X44" i="8"/>
  <c r="W44" i="8"/>
  <c r="V44" i="8"/>
  <c r="S44" i="8"/>
  <c r="M44" i="8"/>
  <c r="L44" i="8"/>
  <c r="K44" i="8"/>
  <c r="O44" i="8" s="1"/>
  <c r="J44" i="8"/>
  <c r="G44" i="8"/>
  <c r="R44" i="8" s="1"/>
  <c r="Y43" i="8"/>
  <c r="X43" i="8"/>
  <c r="W43" i="8"/>
  <c r="V43" i="8"/>
  <c r="S43" i="8"/>
  <c r="M43" i="8"/>
  <c r="L43" i="8"/>
  <c r="K43" i="8"/>
  <c r="J43" i="8"/>
  <c r="G43" i="8"/>
  <c r="Y42" i="8"/>
  <c r="X42" i="8"/>
  <c r="W42" i="8"/>
  <c r="V42" i="8"/>
  <c r="S42" i="8"/>
  <c r="M42" i="8"/>
  <c r="L42" i="8"/>
  <c r="K42" i="8"/>
  <c r="J42" i="8"/>
  <c r="G42" i="8"/>
  <c r="R42" i="8" s="1"/>
  <c r="Y41" i="8"/>
  <c r="X41" i="8"/>
  <c r="W41" i="8"/>
  <c r="V41" i="8"/>
  <c r="S41" i="8"/>
  <c r="M41" i="8"/>
  <c r="L41" i="8"/>
  <c r="K41" i="8"/>
  <c r="J41" i="8"/>
  <c r="G41" i="8"/>
  <c r="Z41" i="8" s="1"/>
  <c r="Y40" i="8"/>
  <c r="X40" i="8"/>
  <c r="W40" i="8"/>
  <c r="V40" i="8"/>
  <c r="S40" i="8"/>
  <c r="M40" i="8"/>
  <c r="L40" i="8"/>
  <c r="K40" i="8"/>
  <c r="J40" i="8"/>
  <c r="G40" i="8"/>
  <c r="T40" i="8" s="1"/>
  <c r="U40" i="8" s="1"/>
  <c r="Y39" i="8"/>
  <c r="X39" i="8"/>
  <c r="W39" i="8"/>
  <c r="V39" i="8"/>
  <c r="S39" i="8"/>
  <c r="M39" i="8"/>
  <c r="L39" i="8"/>
  <c r="K39" i="8"/>
  <c r="J39" i="8"/>
  <c r="G39" i="8"/>
  <c r="Y38" i="8"/>
  <c r="X38" i="8"/>
  <c r="W38" i="8"/>
  <c r="V38" i="8"/>
  <c r="S38" i="8"/>
  <c r="M38" i="8"/>
  <c r="L38" i="8"/>
  <c r="K38" i="8"/>
  <c r="J38" i="8"/>
  <c r="G38" i="8"/>
  <c r="T38" i="8" s="1"/>
  <c r="U38" i="8" s="1"/>
  <c r="Y37" i="8"/>
  <c r="X37" i="8"/>
  <c r="W37" i="8"/>
  <c r="V37" i="8"/>
  <c r="S37" i="8"/>
  <c r="M37" i="8"/>
  <c r="L37" i="8"/>
  <c r="K37" i="8"/>
  <c r="J37" i="8"/>
  <c r="G37" i="8"/>
  <c r="T37" i="8" s="1"/>
  <c r="U37" i="8" s="1"/>
  <c r="Y36" i="8"/>
  <c r="X36" i="8"/>
  <c r="W36" i="8"/>
  <c r="V36" i="8"/>
  <c r="S36" i="8"/>
  <c r="M36" i="8"/>
  <c r="L36" i="8"/>
  <c r="K36" i="8"/>
  <c r="J36" i="8"/>
  <c r="G36" i="8"/>
  <c r="T36" i="8" s="1"/>
  <c r="U36" i="8" s="1"/>
  <c r="Y35" i="8"/>
  <c r="X35" i="8"/>
  <c r="W35" i="8"/>
  <c r="V35" i="8"/>
  <c r="S35" i="8"/>
  <c r="M35" i="8"/>
  <c r="L35" i="8"/>
  <c r="K35" i="8"/>
  <c r="J35" i="8"/>
  <c r="G35" i="8"/>
  <c r="Y34" i="8"/>
  <c r="X34" i="8"/>
  <c r="W34" i="8"/>
  <c r="V34" i="8"/>
  <c r="S34" i="8"/>
  <c r="M34" i="8"/>
  <c r="L34" i="8"/>
  <c r="K34" i="8"/>
  <c r="J34" i="8"/>
  <c r="G34" i="8"/>
  <c r="R34" i="8" s="1"/>
  <c r="Y33" i="8"/>
  <c r="X33" i="8"/>
  <c r="W33" i="8"/>
  <c r="V33" i="8"/>
  <c r="S33" i="8"/>
  <c r="M33" i="8"/>
  <c r="L33" i="8"/>
  <c r="K33" i="8"/>
  <c r="J33" i="8"/>
  <c r="G33" i="8"/>
  <c r="T33" i="8" s="1"/>
  <c r="U33" i="8" s="1"/>
  <c r="Y32" i="8"/>
  <c r="X32" i="8"/>
  <c r="W32" i="8"/>
  <c r="V32" i="8"/>
  <c r="S32" i="8"/>
  <c r="M32" i="8"/>
  <c r="L32" i="8"/>
  <c r="K32" i="8"/>
  <c r="J32" i="8"/>
  <c r="G32" i="8"/>
  <c r="T32" i="8" s="1"/>
  <c r="U32" i="8" s="1"/>
  <c r="Y31" i="8"/>
  <c r="X31" i="8"/>
  <c r="W31" i="8"/>
  <c r="V31" i="8"/>
  <c r="S31" i="8"/>
  <c r="M31" i="8"/>
  <c r="L31" i="8"/>
  <c r="K31" i="8"/>
  <c r="J31" i="8"/>
  <c r="G31" i="8"/>
  <c r="T31" i="8" s="1"/>
  <c r="U31" i="8" s="1"/>
  <c r="Y30" i="8"/>
  <c r="X30" i="8"/>
  <c r="W30" i="8"/>
  <c r="V30" i="8"/>
  <c r="S30" i="8"/>
  <c r="M30" i="8"/>
  <c r="L30" i="8"/>
  <c r="K30" i="8"/>
  <c r="J30" i="8"/>
  <c r="G30" i="8"/>
  <c r="T30" i="8" s="1"/>
  <c r="U30" i="8" s="1"/>
  <c r="Y29" i="8"/>
  <c r="X29" i="8"/>
  <c r="W29" i="8"/>
  <c r="V29" i="8"/>
  <c r="S29" i="8"/>
  <c r="M29" i="8"/>
  <c r="L29" i="8"/>
  <c r="K29" i="8"/>
  <c r="J29" i="8"/>
  <c r="G29" i="8"/>
  <c r="T29" i="8" s="1"/>
  <c r="U29" i="8" s="1"/>
  <c r="Y28" i="8"/>
  <c r="X28" i="8"/>
  <c r="W28" i="8"/>
  <c r="V28" i="8"/>
  <c r="S28" i="8"/>
  <c r="M28" i="8"/>
  <c r="L28" i="8"/>
  <c r="K28" i="8"/>
  <c r="J28" i="8"/>
  <c r="G28" i="8"/>
  <c r="R28" i="8" s="1"/>
  <c r="Y27" i="8"/>
  <c r="X27" i="8"/>
  <c r="W27" i="8"/>
  <c r="V27" i="8"/>
  <c r="S27" i="8"/>
  <c r="M27" i="8"/>
  <c r="L27" i="8"/>
  <c r="K27" i="8"/>
  <c r="J27" i="8"/>
  <c r="G27" i="8"/>
  <c r="Y26" i="8"/>
  <c r="X26" i="8"/>
  <c r="W26" i="8"/>
  <c r="V26" i="8"/>
  <c r="S26" i="8"/>
  <c r="M26" i="8"/>
  <c r="L26" i="8"/>
  <c r="K26" i="8"/>
  <c r="J26" i="8"/>
  <c r="G26" i="8"/>
  <c r="R26" i="8" s="1"/>
  <c r="Y25" i="8"/>
  <c r="X25" i="8"/>
  <c r="W25" i="8"/>
  <c r="V25" i="8"/>
  <c r="S25" i="8"/>
  <c r="M25" i="8"/>
  <c r="L25" i="8"/>
  <c r="K25" i="8"/>
  <c r="J25" i="8"/>
  <c r="G25" i="8"/>
  <c r="Y24" i="8"/>
  <c r="X24" i="8"/>
  <c r="W24" i="8"/>
  <c r="V24" i="8"/>
  <c r="S24" i="8"/>
  <c r="M24" i="8"/>
  <c r="L24" i="8"/>
  <c r="K24" i="8"/>
  <c r="J24" i="8"/>
  <c r="G24" i="8"/>
  <c r="Y23" i="8"/>
  <c r="X23" i="8"/>
  <c r="W23" i="8"/>
  <c r="V23" i="8"/>
  <c r="S23" i="8"/>
  <c r="M23" i="8"/>
  <c r="L23" i="8"/>
  <c r="K23" i="8"/>
  <c r="J23" i="8"/>
  <c r="G23" i="8"/>
  <c r="R23" i="8" s="1"/>
  <c r="Y22" i="8"/>
  <c r="X22" i="8"/>
  <c r="W22" i="8"/>
  <c r="V22" i="8"/>
  <c r="S22" i="8"/>
  <c r="M22" i="8"/>
  <c r="L22" i="8"/>
  <c r="K22" i="8"/>
  <c r="J22" i="8"/>
  <c r="G22" i="8"/>
  <c r="T22" i="8" s="1"/>
  <c r="U22" i="8" s="1"/>
  <c r="Y21" i="8"/>
  <c r="X21" i="8"/>
  <c r="W21" i="8"/>
  <c r="V21" i="8"/>
  <c r="S21" i="8"/>
  <c r="M21" i="8"/>
  <c r="L21" i="8"/>
  <c r="K21" i="8"/>
  <c r="J21" i="8"/>
  <c r="G21" i="8"/>
  <c r="T21" i="8" s="1"/>
  <c r="U21" i="8" s="1"/>
  <c r="Y20" i="8"/>
  <c r="X20" i="8"/>
  <c r="W20" i="8"/>
  <c r="V20" i="8"/>
  <c r="Z20" i="8" s="1"/>
  <c r="S20" i="8"/>
  <c r="M20" i="8"/>
  <c r="L20" i="8"/>
  <c r="K20" i="8"/>
  <c r="J20" i="8"/>
  <c r="G20" i="8"/>
  <c r="R20" i="8" s="1"/>
  <c r="Y19" i="8"/>
  <c r="X19" i="8"/>
  <c r="W19" i="8"/>
  <c r="V19" i="8"/>
  <c r="S19" i="8"/>
  <c r="M19" i="8"/>
  <c r="L19" i="8"/>
  <c r="K19" i="8"/>
  <c r="J19" i="8"/>
  <c r="G19" i="8"/>
  <c r="R19" i="8" s="1"/>
  <c r="Y18" i="8"/>
  <c r="AC18" i="8" s="1"/>
  <c r="X18" i="8"/>
  <c r="W18" i="8"/>
  <c r="V18" i="8"/>
  <c r="S18" i="8"/>
  <c r="M18" i="8"/>
  <c r="L18" i="8"/>
  <c r="K18" i="8"/>
  <c r="J18" i="8"/>
  <c r="G18" i="8"/>
  <c r="R18" i="8" s="1"/>
  <c r="Y17" i="8"/>
  <c r="X17" i="8"/>
  <c r="W17" i="8"/>
  <c r="V17" i="8"/>
  <c r="S17" i="8"/>
  <c r="M17" i="8"/>
  <c r="L17" i="8"/>
  <c r="K17" i="8"/>
  <c r="J17" i="8"/>
  <c r="G17" i="8"/>
  <c r="T17" i="8" s="1"/>
  <c r="U17" i="8" s="1"/>
  <c r="Y16" i="8"/>
  <c r="X16" i="8"/>
  <c r="W16" i="8"/>
  <c r="V16" i="8"/>
  <c r="S16" i="8"/>
  <c r="M16" i="8"/>
  <c r="L16" i="8"/>
  <c r="K16" i="8"/>
  <c r="J16" i="8"/>
  <c r="G16" i="8"/>
  <c r="Y15" i="8"/>
  <c r="X15" i="8"/>
  <c r="W15" i="8"/>
  <c r="V15" i="8"/>
  <c r="S15" i="8"/>
  <c r="M15" i="8"/>
  <c r="L15" i="8"/>
  <c r="K15" i="8"/>
  <c r="J15" i="8"/>
  <c r="G15" i="8"/>
  <c r="R15" i="8" s="1"/>
  <c r="Y14" i="8"/>
  <c r="X14" i="8"/>
  <c r="W14" i="8"/>
  <c r="V14" i="8"/>
  <c r="S14" i="8"/>
  <c r="M14" i="8"/>
  <c r="L14" i="8"/>
  <c r="K14" i="8"/>
  <c r="J14" i="8"/>
  <c r="G14" i="8"/>
  <c r="T14" i="8" s="1"/>
  <c r="U14" i="8" s="1"/>
  <c r="Y13" i="8"/>
  <c r="X13" i="8"/>
  <c r="W13" i="8"/>
  <c r="V13" i="8"/>
  <c r="S13" i="8"/>
  <c r="M13" i="8"/>
  <c r="L13" i="8"/>
  <c r="K13" i="8"/>
  <c r="J13" i="8"/>
  <c r="G13" i="8"/>
  <c r="T13" i="8" s="1"/>
  <c r="U13" i="8" s="1"/>
  <c r="Y12" i="8"/>
  <c r="X12" i="8"/>
  <c r="W12" i="8"/>
  <c r="V12" i="8"/>
  <c r="S12" i="8"/>
  <c r="M12" i="8"/>
  <c r="L12" i="8"/>
  <c r="K12" i="8"/>
  <c r="J12" i="8"/>
  <c r="G12" i="8"/>
  <c r="AA12" i="8" s="1"/>
  <c r="Y11" i="8"/>
  <c r="X11" i="8"/>
  <c r="W11" i="8"/>
  <c r="V11" i="8"/>
  <c r="S11" i="8"/>
  <c r="M11" i="8"/>
  <c r="L11" i="8"/>
  <c r="K11" i="8"/>
  <c r="J11" i="8"/>
  <c r="G11" i="8"/>
  <c r="R11" i="8" s="1"/>
  <c r="Y10" i="8"/>
  <c r="X10" i="8"/>
  <c r="W10" i="8"/>
  <c r="V10" i="8"/>
  <c r="S10" i="8"/>
  <c r="M10" i="8"/>
  <c r="L10" i="8"/>
  <c r="K10" i="8"/>
  <c r="J10" i="8"/>
  <c r="G10" i="8"/>
  <c r="R10" i="8" s="1"/>
  <c r="Y9" i="8"/>
  <c r="X9" i="8"/>
  <c r="W9" i="8"/>
  <c r="V9" i="8"/>
  <c r="S9" i="8"/>
  <c r="M9" i="8"/>
  <c r="L9" i="8"/>
  <c r="K9" i="8"/>
  <c r="J9" i="8"/>
  <c r="G9" i="8"/>
  <c r="T9" i="8" s="1"/>
  <c r="U9" i="8" s="1"/>
  <c r="Y8" i="8"/>
  <c r="X8" i="8"/>
  <c r="W8" i="8"/>
  <c r="V8" i="8"/>
  <c r="S8" i="8"/>
  <c r="M8" i="8"/>
  <c r="L8" i="8"/>
  <c r="K8" i="8"/>
  <c r="J8" i="8"/>
  <c r="G8" i="8"/>
  <c r="Y7" i="8"/>
  <c r="X7" i="8"/>
  <c r="W7" i="8"/>
  <c r="V7" i="8"/>
  <c r="S7" i="8"/>
  <c r="M7" i="8"/>
  <c r="L7" i="8"/>
  <c r="K7" i="8"/>
  <c r="J7" i="8"/>
  <c r="G7" i="8"/>
  <c r="R7" i="8" s="1"/>
  <c r="Y6" i="8"/>
  <c r="X6" i="8"/>
  <c r="W6" i="8"/>
  <c r="V6" i="8"/>
  <c r="S6" i="8"/>
  <c r="M6" i="8"/>
  <c r="L6" i="8"/>
  <c r="K6" i="8"/>
  <c r="J6" i="8"/>
  <c r="G6" i="8"/>
  <c r="T6" i="8" s="1"/>
  <c r="U6" i="8" s="1"/>
  <c r="Y5" i="8"/>
  <c r="X5" i="8"/>
  <c r="W5" i="8"/>
  <c r="V5" i="8"/>
  <c r="S5" i="8"/>
  <c r="M5" i="8"/>
  <c r="L5" i="8"/>
  <c r="K5" i="8"/>
  <c r="J5" i="8"/>
  <c r="G5" i="8"/>
  <c r="T5" i="8" s="1"/>
  <c r="U5" i="8" s="1"/>
  <c r="Y4" i="8"/>
  <c r="X4" i="8"/>
  <c r="W4" i="8"/>
  <c r="V4" i="8"/>
  <c r="S4" i="8"/>
  <c r="M4" i="8"/>
  <c r="L4" i="8"/>
  <c r="K4" i="8"/>
  <c r="J4" i="8"/>
  <c r="G4" i="8"/>
  <c r="Y3" i="8"/>
  <c r="X3" i="8"/>
  <c r="W3" i="8"/>
  <c r="V3" i="8"/>
  <c r="S3" i="8"/>
  <c r="M3" i="8"/>
  <c r="L3" i="8"/>
  <c r="K3" i="8"/>
  <c r="J3" i="8"/>
  <c r="G3" i="8"/>
  <c r="Y2" i="8"/>
  <c r="X2" i="8"/>
  <c r="W2" i="8"/>
  <c r="V2" i="8"/>
  <c r="S2" i="8"/>
  <c r="M2" i="8"/>
  <c r="L2" i="8"/>
  <c r="K2" i="8"/>
  <c r="J2" i="8"/>
  <c r="G2" i="8"/>
  <c r="T2" i="8" s="1"/>
  <c r="U2" i="8" s="1"/>
  <c r="AB31" i="8" l="1"/>
  <c r="Q59" i="8"/>
  <c r="N31" i="8"/>
  <c r="O5" i="8"/>
  <c r="Z6" i="8"/>
  <c r="T12" i="8"/>
  <c r="U12" i="8" s="1"/>
  <c r="AC16" i="8"/>
  <c r="Z12" i="8"/>
  <c r="O18" i="8"/>
  <c r="N26" i="8"/>
  <c r="AC26" i="8"/>
  <c r="AA31" i="8"/>
  <c r="P14" i="8"/>
  <c r="P53" i="8"/>
  <c r="AB12" i="8"/>
  <c r="Z48" i="8"/>
  <c r="AA60" i="8"/>
  <c r="AA14" i="8"/>
  <c r="AA33" i="8"/>
  <c r="AA49" i="8"/>
  <c r="AB7" i="8"/>
  <c r="Z4" i="8"/>
  <c r="AC7" i="8"/>
  <c r="AA8" i="8"/>
  <c r="N29" i="8"/>
  <c r="AC29" i="8"/>
  <c r="N39" i="8"/>
  <c r="P46" i="8"/>
  <c r="N58" i="8"/>
  <c r="O7" i="8"/>
  <c r="O21" i="8"/>
  <c r="AC12" i="8"/>
  <c r="AC15" i="8"/>
  <c r="AB23" i="8"/>
  <c r="O26" i="8"/>
  <c r="Q39" i="8"/>
  <c r="AB49" i="8"/>
  <c r="AC52" i="8"/>
  <c r="AC5" i="8"/>
  <c r="AA6" i="8"/>
  <c r="P12" i="8"/>
  <c r="O33" i="8"/>
  <c r="N37" i="8"/>
  <c r="P40" i="8"/>
  <c r="N45" i="8"/>
  <c r="P48" i="8"/>
  <c r="O52" i="8"/>
  <c r="P29" i="8"/>
  <c r="P5" i="8"/>
  <c r="Z11" i="8"/>
  <c r="Q12" i="8"/>
  <c r="AA17" i="8"/>
  <c r="Q24" i="8"/>
  <c r="O31" i="8"/>
  <c r="AC31" i="8"/>
  <c r="P33" i="8"/>
  <c r="O37" i="8"/>
  <c r="AB46" i="8"/>
  <c r="AB52" i="8"/>
  <c r="AC6" i="8"/>
  <c r="AA7" i="8"/>
  <c r="AC20" i="8"/>
  <c r="AC28" i="8"/>
  <c r="P31" i="8"/>
  <c r="N34" i="8"/>
  <c r="P37" i="8"/>
  <c r="N42" i="8"/>
  <c r="AC42" i="8"/>
  <c r="N61" i="8"/>
  <c r="P7" i="8"/>
  <c r="Z14" i="8"/>
  <c r="P18" i="8"/>
  <c r="T20" i="8"/>
  <c r="U20" i="8" s="1"/>
  <c r="P21" i="8"/>
  <c r="O29" i="8"/>
  <c r="R31" i="8"/>
  <c r="O34" i="8"/>
  <c r="Z36" i="8"/>
  <c r="O38" i="8"/>
  <c r="AC39" i="8"/>
  <c r="O46" i="8"/>
  <c r="AC46" i="8"/>
  <c r="P49" i="8"/>
  <c r="P52" i="8"/>
  <c r="P54" i="8"/>
  <c r="O58" i="8"/>
  <c r="Q21" i="8"/>
  <c r="AB47" i="8"/>
  <c r="Q7" i="8"/>
  <c r="AB17" i="8"/>
  <c r="N23" i="8"/>
  <c r="AC23" i="8"/>
  <c r="N47" i="8"/>
  <c r="N50" i="8"/>
  <c r="AC50" i="8"/>
  <c r="N53" i="8"/>
  <c r="R54" i="8"/>
  <c r="AC2" i="8"/>
  <c r="Z3" i="8"/>
  <c r="T4" i="8"/>
  <c r="U4" i="8" s="1"/>
  <c r="T7" i="8"/>
  <c r="U7" i="8" s="1"/>
  <c r="Q8" i="8"/>
  <c r="T15" i="8"/>
  <c r="U15" i="8" s="1"/>
  <c r="P16" i="8"/>
  <c r="AB20" i="8"/>
  <c r="O23" i="8"/>
  <c r="AA28" i="8"/>
  <c r="N33" i="8"/>
  <c r="AC44" i="8"/>
  <c r="T52" i="8"/>
  <c r="U52" i="8" s="1"/>
  <c r="AB53" i="8"/>
  <c r="Z7" i="8"/>
  <c r="P23" i="8"/>
  <c r="Z38" i="8"/>
  <c r="AC53" i="8"/>
  <c r="AB21" i="8"/>
  <c r="Z22" i="8"/>
  <c r="AA52" i="8"/>
  <c r="AA54" i="8"/>
  <c r="AB4" i="8"/>
  <c r="N7" i="8"/>
  <c r="AA13" i="8"/>
  <c r="N15" i="8"/>
  <c r="AB15" i="8"/>
  <c r="N21" i="8"/>
  <c r="AC21" i="8"/>
  <c r="AA22" i="8"/>
  <c r="N49" i="8"/>
  <c r="N52" i="8"/>
  <c r="O53" i="8"/>
  <c r="N54" i="8"/>
  <c r="AB61" i="8"/>
  <c r="AB32" i="8"/>
  <c r="O2" i="8"/>
  <c r="N5" i="8"/>
  <c r="Q13" i="8"/>
  <c r="Q16" i="8"/>
  <c r="AA19" i="8"/>
  <c r="AA21" i="8"/>
  <c r="P22" i="8"/>
  <c r="AB26" i="8"/>
  <c r="AA29" i="8"/>
  <c r="AC33" i="8"/>
  <c r="Z34" i="8"/>
  <c r="AA41" i="8"/>
  <c r="AB44" i="8"/>
  <c r="P45" i="8"/>
  <c r="N46" i="8"/>
  <c r="AA46" i="8"/>
  <c r="Z52" i="8"/>
  <c r="N55" i="8"/>
  <c r="Z60" i="8"/>
  <c r="P13" i="8"/>
  <c r="N10" i="8"/>
  <c r="AB10" i="8"/>
  <c r="T28" i="8"/>
  <c r="U28" i="8" s="1"/>
  <c r="Z30" i="8"/>
  <c r="AA38" i="8"/>
  <c r="T45" i="8"/>
  <c r="U45" i="8" s="1"/>
  <c r="AA47" i="8"/>
  <c r="AA50" i="8"/>
  <c r="AA57" i="8"/>
  <c r="AA4" i="8"/>
  <c r="O10" i="8"/>
  <c r="AC10" i="8"/>
  <c r="AA15" i="8"/>
  <c r="AA20" i="8"/>
  <c r="Z28" i="8"/>
  <c r="AA30" i="8"/>
  <c r="AC34" i="8"/>
  <c r="AB38" i="8"/>
  <c r="AB42" i="8"/>
  <c r="AB50" i="8"/>
  <c r="Z54" i="8"/>
  <c r="Z57" i="8"/>
  <c r="AA2" i="8"/>
  <c r="Q3" i="8"/>
  <c r="AC4" i="8"/>
  <c r="N8" i="8"/>
  <c r="AB8" i="8"/>
  <c r="N13" i="8"/>
  <c r="AB13" i="8"/>
  <c r="O15" i="8"/>
  <c r="P17" i="8"/>
  <c r="AA18" i="8"/>
  <c r="Q19" i="8"/>
  <c r="T23" i="8"/>
  <c r="U23" i="8" s="1"/>
  <c r="AA25" i="8"/>
  <c r="AB28" i="8"/>
  <c r="AA36" i="8"/>
  <c r="P38" i="8"/>
  <c r="AB39" i="8"/>
  <c r="O42" i="8"/>
  <c r="T44" i="8"/>
  <c r="U44" i="8" s="1"/>
  <c r="O45" i="8"/>
  <c r="AB45" i="8"/>
  <c r="R46" i="8"/>
  <c r="O50" i="8"/>
  <c r="O54" i="8"/>
  <c r="AB54" i="8"/>
  <c r="AC58" i="8"/>
  <c r="AB58" i="8"/>
  <c r="P4" i="8"/>
  <c r="Z5" i="8"/>
  <c r="P6" i="8"/>
  <c r="O13" i="8"/>
  <c r="AC13" i="8"/>
  <c r="P15" i="8"/>
  <c r="AB18" i="8"/>
  <c r="P20" i="8"/>
  <c r="Z25" i="8"/>
  <c r="O28" i="8"/>
  <c r="Z31" i="8"/>
  <c r="Q34" i="8"/>
  <c r="AB36" i="8"/>
  <c r="AC43" i="8"/>
  <c r="Z44" i="8"/>
  <c r="AC45" i="8"/>
  <c r="AC48" i="8"/>
  <c r="Q51" i="8"/>
  <c r="T53" i="8"/>
  <c r="U53" i="8" s="1"/>
  <c r="AC54" i="8"/>
  <c r="R60" i="8"/>
  <c r="Z62" i="8"/>
  <c r="Q4" i="8"/>
  <c r="AA5" i="8"/>
  <c r="T10" i="8"/>
  <c r="U10" i="8" s="1"/>
  <c r="N18" i="8"/>
  <c r="Q20" i="8"/>
  <c r="AA23" i="8"/>
  <c r="P28" i="8"/>
  <c r="Z29" i="8"/>
  <c r="P30" i="8"/>
  <c r="AB33" i="8"/>
  <c r="AC36" i="8"/>
  <c r="R38" i="8"/>
  <c r="AA44" i="8"/>
  <c r="Z46" i="8"/>
  <c r="Z53" i="8"/>
  <c r="AB55" i="8"/>
  <c r="AC61" i="8"/>
  <c r="T26" i="8"/>
  <c r="U26" i="8" s="1"/>
  <c r="R37" i="8"/>
  <c r="T42" i="8"/>
  <c r="U42" i="8" s="1"/>
  <c r="AC47" i="8"/>
  <c r="AA62" i="8"/>
  <c r="R4" i="8"/>
  <c r="Q5" i="8"/>
  <c r="AB5" i="8"/>
  <c r="Z10" i="8"/>
  <c r="AB11" i="8"/>
  <c r="R12" i="8"/>
  <c r="R14" i="8"/>
  <c r="AA16" i="8"/>
  <c r="T18" i="8"/>
  <c r="U18" i="8" s="1"/>
  <c r="N19" i="8"/>
  <c r="AB19" i="8"/>
  <c r="R22" i="8"/>
  <c r="T25" i="8"/>
  <c r="U25" i="8" s="1"/>
  <c r="Z26" i="8"/>
  <c r="R29" i="8"/>
  <c r="N30" i="8"/>
  <c r="AC32" i="8"/>
  <c r="AA34" i="8"/>
  <c r="N36" i="8"/>
  <c r="O39" i="8"/>
  <c r="Z39" i="8"/>
  <c r="AB40" i="8"/>
  <c r="T41" i="8"/>
  <c r="U41" i="8" s="1"/>
  <c r="Z42" i="8"/>
  <c r="AA48" i="8"/>
  <c r="T50" i="8"/>
  <c r="U50" i="8" s="1"/>
  <c r="Z55" i="8"/>
  <c r="AB56" i="8"/>
  <c r="T57" i="8"/>
  <c r="U57" i="8" s="1"/>
  <c r="T58" i="8"/>
  <c r="U58" i="8" s="1"/>
  <c r="N59" i="8"/>
  <c r="AB59" i="8"/>
  <c r="AB60" i="8"/>
  <c r="O61" i="8"/>
  <c r="R62" i="8"/>
  <c r="AC37" i="8"/>
  <c r="AA40" i="8"/>
  <c r="T47" i="8"/>
  <c r="U47" i="8" s="1"/>
  <c r="AA56" i="8"/>
  <c r="P62" i="8"/>
  <c r="AA3" i="8"/>
  <c r="J63" i="8"/>
  <c r="R6" i="8"/>
  <c r="Z8" i="8"/>
  <c r="AA10" i="8"/>
  <c r="Z15" i="8"/>
  <c r="AB16" i="8"/>
  <c r="Z18" i="8"/>
  <c r="AC19" i="8"/>
  <c r="Z23" i="8"/>
  <c r="AA26" i="8"/>
  <c r="N28" i="8"/>
  <c r="O30" i="8"/>
  <c r="AB30" i="8"/>
  <c r="Q31" i="8"/>
  <c r="Z33" i="8"/>
  <c r="P34" i="8"/>
  <c r="O36" i="8"/>
  <c r="N38" i="8"/>
  <c r="P39" i="8"/>
  <c r="AC40" i="8"/>
  <c r="AA42" i="8"/>
  <c r="N44" i="8"/>
  <c r="O47" i="8"/>
  <c r="Z47" i="8"/>
  <c r="AB48" i="8"/>
  <c r="Z50" i="8"/>
  <c r="O55" i="8"/>
  <c r="AC56" i="8"/>
  <c r="Z58" i="8"/>
  <c r="AC59" i="8"/>
  <c r="T60" i="8"/>
  <c r="U60" i="8" s="1"/>
  <c r="P61" i="8"/>
  <c r="P26" i="8"/>
  <c r="P55" i="8"/>
  <c r="P58" i="8"/>
  <c r="AA58" i="8"/>
  <c r="P10" i="8"/>
  <c r="P36" i="8"/>
  <c r="Q10" i="8"/>
  <c r="O11" i="8"/>
  <c r="R13" i="8"/>
  <c r="N14" i="8"/>
  <c r="Z17" i="8"/>
  <c r="R21" i="8"/>
  <c r="N22" i="8"/>
  <c r="N25" i="8"/>
  <c r="Q26" i="8"/>
  <c r="P32" i="8"/>
  <c r="AB34" i="8"/>
  <c r="Q36" i="8"/>
  <c r="Q37" i="8"/>
  <c r="Z37" i="8"/>
  <c r="AC38" i="8"/>
  <c r="N41" i="8"/>
  <c r="Q42" i="8"/>
  <c r="P44" i="8"/>
  <c r="Q47" i="8"/>
  <c r="Z49" i="8"/>
  <c r="P50" i="8"/>
  <c r="Q55" i="8"/>
  <c r="N57" i="8"/>
  <c r="Q58" i="8"/>
  <c r="N60" i="8"/>
  <c r="T61" i="8"/>
  <c r="U61" i="8" s="1"/>
  <c r="N62" i="8"/>
  <c r="Z19" i="8"/>
  <c r="P42" i="8"/>
  <c r="X63" i="8"/>
  <c r="N6" i="8"/>
  <c r="N12" i="8"/>
  <c r="O14" i="8"/>
  <c r="AB14" i="8"/>
  <c r="Q15" i="8"/>
  <c r="N17" i="8"/>
  <c r="Q18" i="8"/>
  <c r="N20" i="8"/>
  <c r="O22" i="8"/>
  <c r="AB22" i="8"/>
  <c r="Q23" i="8"/>
  <c r="O25" i="8"/>
  <c r="AC25" i="8"/>
  <c r="Q28" i="8"/>
  <c r="Q29" i="8"/>
  <c r="AB29" i="8"/>
  <c r="R36" i="8"/>
  <c r="AA37" i="8"/>
  <c r="R39" i="8"/>
  <c r="AA39" i="8"/>
  <c r="O41" i="8"/>
  <c r="AC41" i="8"/>
  <c r="Q44" i="8"/>
  <c r="Q45" i="8"/>
  <c r="Z45" i="8"/>
  <c r="Q50" i="8"/>
  <c r="AA55" i="8"/>
  <c r="O57" i="8"/>
  <c r="AC57" i="8"/>
  <c r="O60" i="8"/>
  <c r="O62" i="8"/>
  <c r="AB62" i="8"/>
  <c r="AC3" i="8"/>
  <c r="AC30" i="8"/>
  <c r="P47" i="8"/>
  <c r="Q2" i="8"/>
  <c r="N4" i="8"/>
  <c r="R5" i="8"/>
  <c r="N2" i="8"/>
  <c r="AB2" i="8"/>
  <c r="R3" i="8"/>
  <c r="O4" i="8"/>
  <c r="O6" i="8"/>
  <c r="AB6" i="8"/>
  <c r="O12" i="8"/>
  <c r="Z13" i="8"/>
  <c r="AC14" i="8"/>
  <c r="O17" i="8"/>
  <c r="AC17" i="8"/>
  <c r="O20" i="8"/>
  <c r="Z21" i="8"/>
  <c r="AC22" i="8"/>
  <c r="P25" i="8"/>
  <c r="R30" i="8"/>
  <c r="Z32" i="8"/>
  <c r="AB37" i="8"/>
  <c r="P41" i="8"/>
  <c r="AA45" i="8"/>
  <c r="R47" i="8"/>
  <c r="O49" i="8"/>
  <c r="AC49" i="8"/>
  <c r="Q52" i="8"/>
  <c r="Q53" i="8"/>
  <c r="AA53" i="8"/>
  <c r="P57" i="8"/>
  <c r="P60" i="8"/>
  <c r="Z61" i="8"/>
  <c r="AC62" i="8"/>
  <c r="Q11" i="8"/>
  <c r="AB25" i="8"/>
  <c r="AA32" i="8"/>
  <c r="T34" i="8"/>
  <c r="U34" i="8" s="1"/>
  <c r="T39" i="8"/>
  <c r="U39" i="8" s="1"/>
  <c r="Z40" i="8"/>
  <c r="AB41" i="8"/>
  <c r="Q43" i="8"/>
  <c r="T55" i="8"/>
  <c r="U55" i="8" s="1"/>
  <c r="AC55" i="8"/>
  <c r="Z56" i="8"/>
  <c r="AB57" i="8"/>
  <c r="R58" i="8"/>
  <c r="Q60" i="8"/>
  <c r="Q61" i="8"/>
  <c r="AA61" i="8"/>
  <c r="L63" i="8"/>
  <c r="P2" i="8"/>
  <c r="O9" i="8"/>
  <c r="AC51" i="8"/>
  <c r="Y63" i="8"/>
  <c r="O3" i="8"/>
  <c r="T8" i="8"/>
  <c r="U8" i="8" s="1"/>
  <c r="R8" i="8"/>
  <c r="O8" i="8"/>
  <c r="P9" i="8"/>
  <c r="AC9" i="8"/>
  <c r="AA9" i="8"/>
  <c r="T24" i="8"/>
  <c r="U24" i="8" s="1"/>
  <c r="R24" i="8"/>
  <c r="O24" i="8"/>
  <c r="N24" i="8"/>
  <c r="Z24" i="8"/>
  <c r="T27" i="8"/>
  <c r="U27" i="8" s="1"/>
  <c r="Z27" i="8"/>
  <c r="R27" i="8"/>
  <c r="P27" i="8"/>
  <c r="O27" i="8"/>
  <c r="AA27" i="8"/>
  <c r="T35" i="8"/>
  <c r="U35" i="8" s="1"/>
  <c r="Z35" i="8"/>
  <c r="R35" i="8"/>
  <c r="P35" i="8"/>
  <c r="O35" i="8"/>
  <c r="AA35" i="8"/>
  <c r="Q9" i="8"/>
  <c r="AB9" i="8"/>
  <c r="T11" i="8"/>
  <c r="U11" i="8" s="1"/>
  <c r="P11" i="8"/>
  <c r="AA24" i="8"/>
  <c r="N27" i="8"/>
  <c r="AB27" i="8"/>
  <c r="N35" i="8"/>
  <c r="AB35" i="8"/>
  <c r="P3" i="8"/>
  <c r="T3" i="8"/>
  <c r="U3" i="8" s="1"/>
  <c r="N11" i="8"/>
  <c r="AB24" i="8"/>
  <c r="AC27" i="8"/>
  <c r="AC35" i="8"/>
  <c r="T43" i="8"/>
  <c r="U43" i="8" s="1"/>
  <c r="Z43" i="8"/>
  <c r="R43" i="8"/>
  <c r="P43" i="8"/>
  <c r="O43" i="8"/>
  <c r="AA43" i="8"/>
  <c r="G63" i="8"/>
  <c r="R63" i="8" s="1"/>
  <c r="N3" i="8"/>
  <c r="AC8" i="8"/>
  <c r="AA11" i="8"/>
  <c r="AC24" i="8"/>
  <c r="N43" i="8"/>
  <c r="AB43" i="8"/>
  <c r="W63" i="8"/>
  <c r="T51" i="8"/>
  <c r="U51" i="8" s="1"/>
  <c r="Z51" i="8"/>
  <c r="R51" i="8"/>
  <c r="P51" i="8"/>
  <c r="O51" i="8"/>
  <c r="AA51" i="8"/>
  <c r="Z2" i="8"/>
  <c r="V63" i="8"/>
  <c r="Z9" i="8"/>
  <c r="R9" i="8"/>
  <c r="K63" i="8"/>
  <c r="AB3" i="8"/>
  <c r="P8" i="8"/>
  <c r="N9" i="8"/>
  <c r="AC11" i="8"/>
  <c r="T16" i="8"/>
  <c r="U16" i="8" s="1"/>
  <c r="R16" i="8"/>
  <c r="O16" i="8"/>
  <c r="N16" i="8"/>
  <c r="Z16" i="8"/>
  <c r="T19" i="8"/>
  <c r="U19" i="8" s="1"/>
  <c r="P19" i="8"/>
  <c r="O19" i="8"/>
  <c r="P24" i="8"/>
  <c r="Q27" i="8"/>
  <c r="Q35" i="8"/>
  <c r="N51" i="8"/>
  <c r="AB51" i="8"/>
  <c r="T59" i="8"/>
  <c r="U59" i="8" s="1"/>
  <c r="Z59" i="8"/>
  <c r="R59" i="8"/>
  <c r="P59" i="8"/>
  <c r="O59" i="8"/>
  <c r="AA59" i="8"/>
  <c r="R2" i="8"/>
  <c r="M63" i="8"/>
  <c r="Q17" i="8"/>
  <c r="Q25" i="8"/>
  <c r="N32" i="8"/>
  <c r="Q33" i="8"/>
  <c r="N40" i="8"/>
  <c r="Q41" i="8"/>
  <c r="N48" i="8"/>
  <c r="Q49" i="8"/>
  <c r="N56" i="8"/>
  <c r="Q57" i="8"/>
  <c r="Q6" i="8"/>
  <c r="Q14" i="8"/>
  <c r="R17" i="8"/>
  <c r="Q22" i="8"/>
  <c r="R25" i="8"/>
  <c r="Q30" i="8"/>
  <c r="O32" i="8"/>
  <c r="R33" i="8"/>
  <c r="Q38" i="8"/>
  <c r="O40" i="8"/>
  <c r="R41" i="8"/>
  <c r="Q46" i="8"/>
  <c r="O48" i="8"/>
  <c r="R49" i="8"/>
  <c r="Q54" i="8"/>
  <c r="O56" i="8"/>
  <c r="R57" i="8"/>
  <c r="Q62" i="8"/>
  <c r="Q32" i="8"/>
  <c r="Q40" i="8"/>
  <c r="Q48" i="8"/>
  <c r="Q56" i="8"/>
  <c r="R32" i="8"/>
  <c r="R40" i="8"/>
  <c r="R48" i="8"/>
  <c r="R56" i="8"/>
  <c r="E38" i="6"/>
  <c r="E31" i="5"/>
  <c r="M4" i="5"/>
  <c r="S4" i="5" s="1"/>
  <c r="G31" i="5"/>
  <c r="H31" i="5"/>
  <c r="I31" i="5"/>
  <c r="J31" i="5"/>
  <c r="K31" i="5"/>
  <c r="F31" i="5"/>
  <c r="G38" i="6"/>
  <c r="H38" i="6"/>
  <c r="I38" i="6"/>
  <c r="J38" i="6"/>
  <c r="K38" i="6"/>
  <c r="F38" i="6"/>
  <c r="R43" i="6"/>
  <c r="Q5" i="6"/>
  <c r="W5" i="6" s="1"/>
  <c r="Q6" i="6"/>
  <c r="W6" i="6" s="1"/>
  <c r="Q7" i="6"/>
  <c r="W7" i="6" s="1"/>
  <c r="Q8" i="6"/>
  <c r="W8" i="6" s="1"/>
  <c r="Q9" i="6"/>
  <c r="W9" i="6" s="1"/>
  <c r="Q10" i="6"/>
  <c r="W10" i="6" s="1"/>
  <c r="Q11" i="6"/>
  <c r="W11" i="6" s="1"/>
  <c r="Q12" i="6"/>
  <c r="W12" i="6" s="1"/>
  <c r="Q13" i="6"/>
  <c r="W13" i="6" s="1"/>
  <c r="Q14" i="6"/>
  <c r="W14" i="6" s="1"/>
  <c r="Q15" i="6"/>
  <c r="W15" i="6" s="1"/>
  <c r="Q16" i="6"/>
  <c r="W16" i="6" s="1"/>
  <c r="Q17" i="6"/>
  <c r="W17" i="6" s="1"/>
  <c r="Q18" i="6"/>
  <c r="W18" i="6" s="1"/>
  <c r="Q19" i="6"/>
  <c r="W19" i="6" s="1"/>
  <c r="Q20" i="6"/>
  <c r="W20" i="6" s="1"/>
  <c r="Q21" i="6"/>
  <c r="W21" i="6" s="1"/>
  <c r="Q22" i="6"/>
  <c r="W22" i="6" s="1"/>
  <c r="Q23" i="6"/>
  <c r="W23" i="6" s="1"/>
  <c r="Q24" i="6"/>
  <c r="W24" i="6" s="1"/>
  <c r="Q25" i="6"/>
  <c r="W25" i="6" s="1"/>
  <c r="Q26" i="6"/>
  <c r="W26" i="6" s="1"/>
  <c r="Q27" i="6"/>
  <c r="W27" i="6" s="1"/>
  <c r="Q28" i="6"/>
  <c r="W28" i="6" s="1"/>
  <c r="Q29" i="6"/>
  <c r="W29" i="6" s="1"/>
  <c r="Q30" i="6"/>
  <c r="W30" i="6" s="1"/>
  <c r="Q31" i="6"/>
  <c r="W31" i="6" s="1"/>
  <c r="Q32" i="6"/>
  <c r="W32" i="6" s="1"/>
  <c r="Q33" i="6"/>
  <c r="W33" i="6" s="1"/>
  <c r="Q34" i="6"/>
  <c r="W34" i="6" s="1"/>
  <c r="Q35" i="6"/>
  <c r="W35" i="6" s="1"/>
  <c r="Q36" i="6"/>
  <c r="W36" i="6" s="1"/>
  <c r="Q37" i="6"/>
  <c r="W37" i="6" s="1"/>
  <c r="Q4" i="6"/>
  <c r="W4" i="6" s="1"/>
  <c r="P5" i="6"/>
  <c r="V5" i="6" s="1"/>
  <c r="P6" i="6"/>
  <c r="V6" i="6" s="1"/>
  <c r="P7" i="6"/>
  <c r="V7" i="6" s="1"/>
  <c r="P8" i="6"/>
  <c r="V8" i="6" s="1"/>
  <c r="P9" i="6"/>
  <c r="V9" i="6" s="1"/>
  <c r="P10" i="6"/>
  <c r="V10" i="6" s="1"/>
  <c r="P11" i="6"/>
  <c r="V11" i="6" s="1"/>
  <c r="P12" i="6"/>
  <c r="V12" i="6" s="1"/>
  <c r="P13" i="6"/>
  <c r="V13" i="6" s="1"/>
  <c r="P14" i="6"/>
  <c r="V14" i="6" s="1"/>
  <c r="P15" i="6"/>
  <c r="V15" i="6" s="1"/>
  <c r="P16" i="6"/>
  <c r="V16" i="6" s="1"/>
  <c r="P17" i="6"/>
  <c r="V17" i="6" s="1"/>
  <c r="P18" i="6"/>
  <c r="V18" i="6" s="1"/>
  <c r="P19" i="6"/>
  <c r="V19" i="6" s="1"/>
  <c r="P20" i="6"/>
  <c r="V20" i="6" s="1"/>
  <c r="P21" i="6"/>
  <c r="V21" i="6" s="1"/>
  <c r="P22" i="6"/>
  <c r="V22" i="6" s="1"/>
  <c r="P23" i="6"/>
  <c r="V23" i="6" s="1"/>
  <c r="P24" i="6"/>
  <c r="V24" i="6" s="1"/>
  <c r="P25" i="6"/>
  <c r="V25" i="6" s="1"/>
  <c r="P26" i="6"/>
  <c r="V26" i="6" s="1"/>
  <c r="P27" i="6"/>
  <c r="V27" i="6" s="1"/>
  <c r="P28" i="6"/>
  <c r="V28" i="6" s="1"/>
  <c r="P29" i="6"/>
  <c r="V29" i="6" s="1"/>
  <c r="P30" i="6"/>
  <c r="V30" i="6" s="1"/>
  <c r="P31" i="6"/>
  <c r="V31" i="6" s="1"/>
  <c r="P32" i="6"/>
  <c r="V32" i="6" s="1"/>
  <c r="P33" i="6"/>
  <c r="V33" i="6" s="1"/>
  <c r="P34" i="6"/>
  <c r="V34" i="6" s="1"/>
  <c r="P35" i="6"/>
  <c r="V35" i="6" s="1"/>
  <c r="P36" i="6"/>
  <c r="V36" i="6" s="1"/>
  <c r="P37" i="6"/>
  <c r="V37" i="6" s="1"/>
  <c r="P4" i="6"/>
  <c r="V4" i="6" s="1"/>
  <c r="O5" i="6"/>
  <c r="U5" i="6" s="1"/>
  <c r="O6" i="6"/>
  <c r="U6" i="6" s="1"/>
  <c r="O7" i="6"/>
  <c r="U7" i="6" s="1"/>
  <c r="O8" i="6"/>
  <c r="U8" i="6" s="1"/>
  <c r="O9" i="6"/>
  <c r="U9" i="6" s="1"/>
  <c r="O10" i="6"/>
  <c r="U10" i="6" s="1"/>
  <c r="O11" i="6"/>
  <c r="U11" i="6" s="1"/>
  <c r="O12" i="6"/>
  <c r="U12" i="6" s="1"/>
  <c r="O13" i="6"/>
  <c r="U13" i="6" s="1"/>
  <c r="O14" i="6"/>
  <c r="U14" i="6" s="1"/>
  <c r="O15" i="6"/>
  <c r="U15" i="6" s="1"/>
  <c r="O16" i="6"/>
  <c r="U16" i="6" s="1"/>
  <c r="O17" i="6"/>
  <c r="U17" i="6" s="1"/>
  <c r="O18" i="6"/>
  <c r="U18" i="6" s="1"/>
  <c r="O19" i="6"/>
  <c r="U19" i="6" s="1"/>
  <c r="O20" i="6"/>
  <c r="U20" i="6" s="1"/>
  <c r="O21" i="6"/>
  <c r="U21" i="6" s="1"/>
  <c r="O22" i="6"/>
  <c r="U22" i="6" s="1"/>
  <c r="O23" i="6"/>
  <c r="U23" i="6" s="1"/>
  <c r="O24" i="6"/>
  <c r="U24" i="6" s="1"/>
  <c r="O25" i="6"/>
  <c r="U25" i="6" s="1"/>
  <c r="O26" i="6"/>
  <c r="U26" i="6" s="1"/>
  <c r="O27" i="6"/>
  <c r="U27" i="6" s="1"/>
  <c r="O28" i="6"/>
  <c r="U28" i="6" s="1"/>
  <c r="O29" i="6"/>
  <c r="U29" i="6" s="1"/>
  <c r="O30" i="6"/>
  <c r="U30" i="6" s="1"/>
  <c r="O31" i="6"/>
  <c r="U31" i="6" s="1"/>
  <c r="O32" i="6"/>
  <c r="U32" i="6" s="1"/>
  <c r="O33" i="6"/>
  <c r="U33" i="6" s="1"/>
  <c r="O34" i="6"/>
  <c r="U34" i="6" s="1"/>
  <c r="O35" i="6"/>
  <c r="U35" i="6" s="1"/>
  <c r="O36" i="6"/>
  <c r="U36" i="6" s="1"/>
  <c r="O37" i="6"/>
  <c r="U37" i="6" s="1"/>
  <c r="N5" i="6"/>
  <c r="T5" i="6" s="1"/>
  <c r="N6" i="6"/>
  <c r="T6" i="6" s="1"/>
  <c r="N7" i="6"/>
  <c r="T7" i="6" s="1"/>
  <c r="N8" i="6"/>
  <c r="T8" i="6" s="1"/>
  <c r="N9" i="6"/>
  <c r="T9" i="6" s="1"/>
  <c r="N10" i="6"/>
  <c r="T10" i="6" s="1"/>
  <c r="N11" i="6"/>
  <c r="T11" i="6" s="1"/>
  <c r="N12" i="6"/>
  <c r="T12" i="6" s="1"/>
  <c r="N13" i="6"/>
  <c r="T13" i="6" s="1"/>
  <c r="N14" i="6"/>
  <c r="T14" i="6" s="1"/>
  <c r="N15" i="6"/>
  <c r="T15" i="6" s="1"/>
  <c r="N16" i="6"/>
  <c r="T16" i="6" s="1"/>
  <c r="N17" i="6"/>
  <c r="T17" i="6" s="1"/>
  <c r="N18" i="6"/>
  <c r="T18" i="6" s="1"/>
  <c r="N19" i="6"/>
  <c r="T19" i="6" s="1"/>
  <c r="N20" i="6"/>
  <c r="T20" i="6" s="1"/>
  <c r="N21" i="6"/>
  <c r="T21" i="6" s="1"/>
  <c r="N22" i="6"/>
  <c r="T22" i="6" s="1"/>
  <c r="N23" i="6"/>
  <c r="T23" i="6" s="1"/>
  <c r="N24" i="6"/>
  <c r="T24" i="6" s="1"/>
  <c r="N25" i="6"/>
  <c r="T25" i="6" s="1"/>
  <c r="N26" i="6"/>
  <c r="T26" i="6" s="1"/>
  <c r="N27" i="6"/>
  <c r="T27" i="6" s="1"/>
  <c r="N28" i="6"/>
  <c r="T28" i="6" s="1"/>
  <c r="N29" i="6"/>
  <c r="T29" i="6" s="1"/>
  <c r="N30" i="6"/>
  <c r="T30" i="6" s="1"/>
  <c r="N31" i="6"/>
  <c r="T31" i="6" s="1"/>
  <c r="N32" i="6"/>
  <c r="T32" i="6" s="1"/>
  <c r="N33" i="6"/>
  <c r="T33" i="6" s="1"/>
  <c r="N34" i="6"/>
  <c r="T34" i="6" s="1"/>
  <c r="N35" i="6"/>
  <c r="T35" i="6" s="1"/>
  <c r="N36" i="6"/>
  <c r="T36" i="6" s="1"/>
  <c r="N37" i="6"/>
  <c r="T37" i="6" s="1"/>
  <c r="M5" i="6"/>
  <c r="S5" i="6" s="1"/>
  <c r="M6" i="6"/>
  <c r="S6" i="6" s="1"/>
  <c r="M7" i="6"/>
  <c r="S7" i="6" s="1"/>
  <c r="M8" i="6"/>
  <c r="S8" i="6" s="1"/>
  <c r="M9" i="6"/>
  <c r="S9" i="6" s="1"/>
  <c r="M10" i="6"/>
  <c r="S10" i="6" s="1"/>
  <c r="M11" i="6"/>
  <c r="S11" i="6" s="1"/>
  <c r="M12" i="6"/>
  <c r="S12" i="6" s="1"/>
  <c r="M13" i="6"/>
  <c r="S13" i="6" s="1"/>
  <c r="M14" i="6"/>
  <c r="S14" i="6" s="1"/>
  <c r="M15" i="6"/>
  <c r="S15" i="6" s="1"/>
  <c r="M16" i="6"/>
  <c r="S16" i="6" s="1"/>
  <c r="M17" i="6"/>
  <c r="S17" i="6" s="1"/>
  <c r="M18" i="6"/>
  <c r="S18" i="6" s="1"/>
  <c r="M19" i="6"/>
  <c r="S19" i="6" s="1"/>
  <c r="M20" i="6"/>
  <c r="S20" i="6" s="1"/>
  <c r="M21" i="6"/>
  <c r="S21" i="6" s="1"/>
  <c r="M22" i="6"/>
  <c r="S22" i="6" s="1"/>
  <c r="M23" i="6"/>
  <c r="S23" i="6" s="1"/>
  <c r="M24" i="6"/>
  <c r="S24" i="6" s="1"/>
  <c r="M25" i="6"/>
  <c r="S25" i="6" s="1"/>
  <c r="M26" i="6"/>
  <c r="S26" i="6" s="1"/>
  <c r="M27" i="6"/>
  <c r="S27" i="6" s="1"/>
  <c r="M28" i="6"/>
  <c r="S28" i="6" s="1"/>
  <c r="M29" i="6"/>
  <c r="S29" i="6" s="1"/>
  <c r="M30" i="6"/>
  <c r="S30" i="6" s="1"/>
  <c r="M31" i="6"/>
  <c r="S31" i="6" s="1"/>
  <c r="M32" i="6"/>
  <c r="S32" i="6" s="1"/>
  <c r="M33" i="6"/>
  <c r="S33" i="6" s="1"/>
  <c r="M34" i="6"/>
  <c r="S34" i="6" s="1"/>
  <c r="M35" i="6"/>
  <c r="S35" i="6" s="1"/>
  <c r="M36" i="6"/>
  <c r="S36" i="6" s="1"/>
  <c r="M37" i="6"/>
  <c r="S37" i="6" s="1"/>
  <c r="O4" i="6"/>
  <c r="U4" i="6" s="1"/>
  <c r="M4" i="6"/>
  <c r="S4" i="6" s="1"/>
  <c r="N4" i="6"/>
  <c r="T4" i="6" s="1"/>
  <c r="L5" i="6"/>
  <c r="R5" i="6" s="1"/>
  <c r="L6" i="6"/>
  <c r="R6" i="6" s="1"/>
  <c r="L7" i="6"/>
  <c r="R7" i="6" s="1"/>
  <c r="L8" i="6"/>
  <c r="R8" i="6" s="1"/>
  <c r="L9" i="6"/>
  <c r="R9" i="6" s="1"/>
  <c r="L10" i="6"/>
  <c r="R10" i="6" s="1"/>
  <c r="L11" i="6"/>
  <c r="R11" i="6" s="1"/>
  <c r="L12" i="6"/>
  <c r="R12" i="6" s="1"/>
  <c r="L13" i="6"/>
  <c r="R13" i="6" s="1"/>
  <c r="L14" i="6"/>
  <c r="R14" i="6" s="1"/>
  <c r="L15" i="6"/>
  <c r="R15" i="6" s="1"/>
  <c r="L16" i="6"/>
  <c r="R16" i="6" s="1"/>
  <c r="L17" i="6"/>
  <c r="R17" i="6" s="1"/>
  <c r="L18" i="6"/>
  <c r="R18" i="6" s="1"/>
  <c r="L19" i="6"/>
  <c r="R19" i="6" s="1"/>
  <c r="L20" i="6"/>
  <c r="R20" i="6" s="1"/>
  <c r="L21" i="6"/>
  <c r="R21" i="6" s="1"/>
  <c r="L22" i="6"/>
  <c r="R22" i="6" s="1"/>
  <c r="L23" i="6"/>
  <c r="R23" i="6" s="1"/>
  <c r="L24" i="6"/>
  <c r="R24" i="6" s="1"/>
  <c r="L25" i="6"/>
  <c r="R25" i="6" s="1"/>
  <c r="L26" i="6"/>
  <c r="R26" i="6" s="1"/>
  <c r="L27" i="6"/>
  <c r="R27" i="6" s="1"/>
  <c r="L28" i="6"/>
  <c r="R28" i="6" s="1"/>
  <c r="L29" i="6"/>
  <c r="R29" i="6" s="1"/>
  <c r="L30" i="6"/>
  <c r="R30" i="6" s="1"/>
  <c r="L31" i="6"/>
  <c r="R31" i="6" s="1"/>
  <c r="L32" i="6"/>
  <c r="R32" i="6" s="1"/>
  <c r="L33" i="6"/>
  <c r="R33" i="6" s="1"/>
  <c r="L34" i="6"/>
  <c r="R34" i="6" s="1"/>
  <c r="L35" i="6"/>
  <c r="R35" i="6" s="1"/>
  <c r="L36" i="6"/>
  <c r="R36" i="6" s="1"/>
  <c r="L37" i="6"/>
  <c r="R37" i="6" s="1"/>
  <c r="L4" i="6"/>
  <c r="R4" i="6" s="1"/>
  <c r="R36" i="5"/>
  <c r="Q5" i="5"/>
  <c r="W5" i="5" s="1"/>
  <c r="Q6" i="5"/>
  <c r="W6" i="5" s="1"/>
  <c r="Q7" i="5"/>
  <c r="W7" i="5" s="1"/>
  <c r="Q8" i="5"/>
  <c r="W8" i="5" s="1"/>
  <c r="Q9" i="5"/>
  <c r="W9" i="5" s="1"/>
  <c r="Q10" i="5"/>
  <c r="W10" i="5" s="1"/>
  <c r="Q11" i="5"/>
  <c r="W11" i="5" s="1"/>
  <c r="Q12" i="5"/>
  <c r="W12" i="5" s="1"/>
  <c r="Q13" i="5"/>
  <c r="W13" i="5" s="1"/>
  <c r="Q14" i="5"/>
  <c r="W14" i="5" s="1"/>
  <c r="Q15" i="5"/>
  <c r="W15" i="5" s="1"/>
  <c r="Q16" i="5"/>
  <c r="W16" i="5" s="1"/>
  <c r="Q17" i="5"/>
  <c r="W17" i="5" s="1"/>
  <c r="Q18" i="5"/>
  <c r="W18" i="5" s="1"/>
  <c r="Q19" i="5"/>
  <c r="W19" i="5" s="1"/>
  <c r="Q20" i="5"/>
  <c r="W20" i="5" s="1"/>
  <c r="Q21" i="5"/>
  <c r="W21" i="5" s="1"/>
  <c r="Q22" i="5"/>
  <c r="W22" i="5" s="1"/>
  <c r="Q23" i="5"/>
  <c r="W23" i="5" s="1"/>
  <c r="Q24" i="5"/>
  <c r="W24" i="5" s="1"/>
  <c r="Q25" i="5"/>
  <c r="W25" i="5" s="1"/>
  <c r="Q26" i="5"/>
  <c r="W26" i="5" s="1"/>
  <c r="Q27" i="5"/>
  <c r="W27" i="5" s="1"/>
  <c r="Q28" i="5"/>
  <c r="W28" i="5" s="1"/>
  <c r="Q29" i="5"/>
  <c r="W29" i="5" s="1"/>
  <c r="Q30" i="5"/>
  <c r="W30" i="5" s="1"/>
  <c r="Q4" i="5"/>
  <c r="W4" i="5" s="1"/>
  <c r="P5" i="5"/>
  <c r="V5" i="5" s="1"/>
  <c r="P6" i="5"/>
  <c r="V6" i="5" s="1"/>
  <c r="P7" i="5"/>
  <c r="V7" i="5" s="1"/>
  <c r="P8" i="5"/>
  <c r="V8" i="5" s="1"/>
  <c r="P9" i="5"/>
  <c r="V9" i="5" s="1"/>
  <c r="P10" i="5"/>
  <c r="V10" i="5" s="1"/>
  <c r="P11" i="5"/>
  <c r="V11" i="5" s="1"/>
  <c r="P12" i="5"/>
  <c r="V12" i="5" s="1"/>
  <c r="P13" i="5"/>
  <c r="V13" i="5" s="1"/>
  <c r="P14" i="5"/>
  <c r="V14" i="5" s="1"/>
  <c r="P15" i="5"/>
  <c r="V15" i="5" s="1"/>
  <c r="P16" i="5"/>
  <c r="V16" i="5" s="1"/>
  <c r="P17" i="5"/>
  <c r="V17" i="5" s="1"/>
  <c r="P18" i="5"/>
  <c r="V18" i="5" s="1"/>
  <c r="P19" i="5"/>
  <c r="V19" i="5" s="1"/>
  <c r="P20" i="5"/>
  <c r="V20" i="5" s="1"/>
  <c r="P21" i="5"/>
  <c r="V21" i="5" s="1"/>
  <c r="P22" i="5"/>
  <c r="V22" i="5" s="1"/>
  <c r="P23" i="5"/>
  <c r="V23" i="5" s="1"/>
  <c r="P24" i="5"/>
  <c r="V24" i="5" s="1"/>
  <c r="P25" i="5"/>
  <c r="V25" i="5" s="1"/>
  <c r="P26" i="5"/>
  <c r="V26" i="5" s="1"/>
  <c r="P27" i="5"/>
  <c r="V27" i="5" s="1"/>
  <c r="P28" i="5"/>
  <c r="V28" i="5" s="1"/>
  <c r="P29" i="5"/>
  <c r="V29" i="5" s="1"/>
  <c r="P30" i="5"/>
  <c r="V30" i="5" s="1"/>
  <c r="P4" i="5"/>
  <c r="V4" i="5" s="1"/>
  <c r="O5" i="5"/>
  <c r="U5" i="5" s="1"/>
  <c r="O6" i="5"/>
  <c r="U6" i="5" s="1"/>
  <c r="O7" i="5"/>
  <c r="U7" i="5" s="1"/>
  <c r="O8" i="5"/>
  <c r="U8" i="5" s="1"/>
  <c r="O9" i="5"/>
  <c r="U9" i="5" s="1"/>
  <c r="O10" i="5"/>
  <c r="U10" i="5" s="1"/>
  <c r="O11" i="5"/>
  <c r="U11" i="5" s="1"/>
  <c r="O12" i="5"/>
  <c r="U12" i="5" s="1"/>
  <c r="O13" i="5"/>
  <c r="U13" i="5" s="1"/>
  <c r="O14" i="5"/>
  <c r="U14" i="5" s="1"/>
  <c r="O15" i="5"/>
  <c r="U15" i="5" s="1"/>
  <c r="O16" i="5"/>
  <c r="U16" i="5" s="1"/>
  <c r="O17" i="5"/>
  <c r="U17" i="5" s="1"/>
  <c r="O18" i="5"/>
  <c r="U18" i="5" s="1"/>
  <c r="O19" i="5"/>
  <c r="U19" i="5" s="1"/>
  <c r="O20" i="5"/>
  <c r="U20" i="5" s="1"/>
  <c r="O21" i="5"/>
  <c r="U21" i="5" s="1"/>
  <c r="O22" i="5"/>
  <c r="U22" i="5" s="1"/>
  <c r="O23" i="5"/>
  <c r="U23" i="5" s="1"/>
  <c r="O24" i="5"/>
  <c r="U24" i="5" s="1"/>
  <c r="O25" i="5"/>
  <c r="U25" i="5" s="1"/>
  <c r="O26" i="5"/>
  <c r="U26" i="5" s="1"/>
  <c r="O27" i="5"/>
  <c r="U27" i="5" s="1"/>
  <c r="O28" i="5"/>
  <c r="U28" i="5" s="1"/>
  <c r="O29" i="5"/>
  <c r="U29" i="5" s="1"/>
  <c r="O30" i="5"/>
  <c r="U30" i="5" s="1"/>
  <c r="O4" i="5"/>
  <c r="U4" i="5" s="1"/>
  <c r="N5" i="5"/>
  <c r="T5" i="5" s="1"/>
  <c r="N6" i="5"/>
  <c r="T6" i="5" s="1"/>
  <c r="N7" i="5"/>
  <c r="T7" i="5" s="1"/>
  <c r="N8" i="5"/>
  <c r="T8" i="5" s="1"/>
  <c r="N9" i="5"/>
  <c r="T9" i="5" s="1"/>
  <c r="N10" i="5"/>
  <c r="T10" i="5" s="1"/>
  <c r="N11" i="5"/>
  <c r="T11" i="5" s="1"/>
  <c r="N12" i="5"/>
  <c r="T12" i="5" s="1"/>
  <c r="N13" i="5"/>
  <c r="T13" i="5" s="1"/>
  <c r="N14" i="5"/>
  <c r="T14" i="5" s="1"/>
  <c r="N15" i="5"/>
  <c r="T15" i="5" s="1"/>
  <c r="N16" i="5"/>
  <c r="T16" i="5" s="1"/>
  <c r="N17" i="5"/>
  <c r="T17" i="5" s="1"/>
  <c r="N18" i="5"/>
  <c r="T18" i="5" s="1"/>
  <c r="N19" i="5"/>
  <c r="T19" i="5" s="1"/>
  <c r="N20" i="5"/>
  <c r="T20" i="5" s="1"/>
  <c r="N21" i="5"/>
  <c r="T21" i="5" s="1"/>
  <c r="N22" i="5"/>
  <c r="T22" i="5" s="1"/>
  <c r="N23" i="5"/>
  <c r="T23" i="5" s="1"/>
  <c r="N24" i="5"/>
  <c r="T24" i="5" s="1"/>
  <c r="N25" i="5"/>
  <c r="T25" i="5" s="1"/>
  <c r="N26" i="5"/>
  <c r="T26" i="5" s="1"/>
  <c r="N27" i="5"/>
  <c r="T27" i="5" s="1"/>
  <c r="N28" i="5"/>
  <c r="T28" i="5" s="1"/>
  <c r="N29" i="5"/>
  <c r="T29" i="5" s="1"/>
  <c r="N30" i="5"/>
  <c r="T30" i="5" s="1"/>
  <c r="N4" i="5"/>
  <c r="T4" i="5" s="1"/>
  <c r="M5" i="5"/>
  <c r="S5" i="5" s="1"/>
  <c r="M6" i="5"/>
  <c r="S6" i="5" s="1"/>
  <c r="M7" i="5"/>
  <c r="S7" i="5" s="1"/>
  <c r="M8" i="5"/>
  <c r="S8" i="5" s="1"/>
  <c r="M9" i="5"/>
  <c r="S9" i="5" s="1"/>
  <c r="M10" i="5"/>
  <c r="S10" i="5" s="1"/>
  <c r="M11" i="5"/>
  <c r="S11" i="5" s="1"/>
  <c r="M12" i="5"/>
  <c r="S12" i="5" s="1"/>
  <c r="M13" i="5"/>
  <c r="S13" i="5" s="1"/>
  <c r="M14" i="5"/>
  <c r="S14" i="5" s="1"/>
  <c r="M15" i="5"/>
  <c r="S15" i="5" s="1"/>
  <c r="M16" i="5"/>
  <c r="S16" i="5" s="1"/>
  <c r="M17" i="5"/>
  <c r="S17" i="5" s="1"/>
  <c r="M18" i="5"/>
  <c r="S18" i="5" s="1"/>
  <c r="M19" i="5"/>
  <c r="S19" i="5" s="1"/>
  <c r="M20" i="5"/>
  <c r="S20" i="5" s="1"/>
  <c r="M21" i="5"/>
  <c r="S21" i="5" s="1"/>
  <c r="M22" i="5"/>
  <c r="S22" i="5" s="1"/>
  <c r="M23" i="5"/>
  <c r="S23" i="5" s="1"/>
  <c r="M24" i="5"/>
  <c r="S24" i="5" s="1"/>
  <c r="M25" i="5"/>
  <c r="S25" i="5" s="1"/>
  <c r="M26" i="5"/>
  <c r="S26" i="5" s="1"/>
  <c r="M27" i="5"/>
  <c r="S27" i="5" s="1"/>
  <c r="M28" i="5"/>
  <c r="S28" i="5" s="1"/>
  <c r="M29" i="5"/>
  <c r="S29" i="5" s="1"/>
  <c r="M30" i="5"/>
  <c r="S30" i="5" s="1"/>
  <c r="L5" i="5"/>
  <c r="R5" i="5" s="1"/>
  <c r="L6" i="5"/>
  <c r="R6" i="5" s="1"/>
  <c r="L7" i="5"/>
  <c r="R7" i="5" s="1"/>
  <c r="L8" i="5"/>
  <c r="R8" i="5" s="1"/>
  <c r="L9" i="5"/>
  <c r="R9" i="5" s="1"/>
  <c r="L10" i="5"/>
  <c r="R10" i="5" s="1"/>
  <c r="L11" i="5"/>
  <c r="R11" i="5" s="1"/>
  <c r="L12" i="5"/>
  <c r="R12" i="5" s="1"/>
  <c r="L13" i="5"/>
  <c r="R13" i="5" s="1"/>
  <c r="L14" i="5"/>
  <c r="R14" i="5" s="1"/>
  <c r="L15" i="5"/>
  <c r="R15" i="5" s="1"/>
  <c r="L16" i="5"/>
  <c r="R16" i="5" s="1"/>
  <c r="L17" i="5"/>
  <c r="R17" i="5" s="1"/>
  <c r="L18" i="5"/>
  <c r="R18" i="5" s="1"/>
  <c r="L19" i="5"/>
  <c r="R19" i="5" s="1"/>
  <c r="L20" i="5"/>
  <c r="R20" i="5" s="1"/>
  <c r="L21" i="5"/>
  <c r="R21" i="5" s="1"/>
  <c r="L22" i="5"/>
  <c r="R22" i="5" s="1"/>
  <c r="L23" i="5"/>
  <c r="R23" i="5" s="1"/>
  <c r="L24" i="5"/>
  <c r="R24" i="5" s="1"/>
  <c r="L25" i="5"/>
  <c r="R25" i="5" s="1"/>
  <c r="L26" i="5"/>
  <c r="R26" i="5" s="1"/>
  <c r="L27" i="5"/>
  <c r="R27" i="5" s="1"/>
  <c r="L28" i="5"/>
  <c r="R28" i="5" s="1"/>
  <c r="L29" i="5"/>
  <c r="R29" i="5" s="1"/>
  <c r="L30" i="5"/>
  <c r="R30" i="5" s="1"/>
  <c r="L4" i="5"/>
  <c r="R4" i="5" s="1"/>
  <c r="S38" i="6" l="1"/>
  <c r="W31" i="5"/>
  <c r="U38" i="6"/>
  <c r="U31" i="5"/>
  <c r="R31" i="5"/>
  <c r="V31" i="5"/>
  <c r="S31" i="5"/>
  <c r="R38" i="6"/>
  <c r="V38" i="6"/>
  <c r="W38" i="6"/>
  <c r="T38" i="6"/>
  <c r="L38" i="6"/>
  <c r="N31" i="5"/>
  <c r="M31" i="5"/>
  <c r="T31" i="5"/>
  <c r="L31" i="5"/>
  <c r="Q38" i="6"/>
  <c r="P38" i="6"/>
  <c r="O38" i="6"/>
  <c r="Q31" i="5"/>
  <c r="N38" i="6"/>
  <c r="P31" i="5"/>
  <c r="M38" i="6"/>
  <c r="O31" i="5"/>
</calcChain>
</file>

<file path=xl/sharedStrings.xml><?xml version="1.0" encoding="utf-8"?>
<sst xmlns="http://schemas.openxmlformats.org/spreadsheetml/2006/main" count="453" uniqueCount="287">
  <si>
    <t>FIPS</t>
  </si>
  <si>
    <t>County</t>
  </si>
  <si>
    <t>Adams</t>
  </si>
  <si>
    <t>Allen</t>
  </si>
  <si>
    <t>Benton</t>
  </si>
  <si>
    <t>Carroll</t>
  </si>
  <si>
    <t>Cass</t>
  </si>
  <si>
    <t>De Kalb</t>
  </si>
  <si>
    <t>Elkhart</t>
  </si>
  <si>
    <t>Fulton</t>
  </si>
  <si>
    <t>Huntington</t>
  </si>
  <si>
    <t>Jasper</t>
  </si>
  <si>
    <t>Kosciusko</t>
  </si>
  <si>
    <t>Lagrange</t>
  </si>
  <si>
    <t>Lake</t>
  </si>
  <si>
    <t>La Porte</t>
  </si>
  <si>
    <t>Marshall</t>
  </si>
  <si>
    <t>Miami</t>
  </si>
  <si>
    <t>Newton</t>
  </si>
  <si>
    <t>Noble</t>
  </si>
  <si>
    <t>Porter</t>
  </si>
  <si>
    <t>Pulaski</t>
  </si>
  <si>
    <t>St. Joseph</t>
  </si>
  <si>
    <t>Starke</t>
  </si>
  <si>
    <t>Steuben</t>
  </si>
  <si>
    <t>Wabash</t>
  </si>
  <si>
    <t>Wells</t>
  </si>
  <si>
    <t>White</t>
  </si>
  <si>
    <t>Whitley</t>
  </si>
  <si>
    <t>Water cubic m/kg</t>
  </si>
  <si>
    <t>Land m2 per kg</t>
  </si>
  <si>
    <t>Eutrophication kg N</t>
  </si>
  <si>
    <t>Transport kg CO2 eq</t>
  </si>
  <si>
    <t>Transport kg N eq</t>
  </si>
  <si>
    <t>Ag dist</t>
  </si>
  <si>
    <t>GW kg CO2 eq</t>
  </si>
  <si>
    <t>PCT contribution</t>
  </si>
  <si>
    <t>Kgs transported</t>
  </si>
  <si>
    <t>Water cubic m</t>
  </si>
  <si>
    <t>Bartholomew</t>
  </si>
  <si>
    <t>Boone</t>
  </si>
  <si>
    <t>Clinton</t>
  </si>
  <si>
    <t>Decatur</t>
  </si>
  <si>
    <t>Grant</t>
  </si>
  <si>
    <t>Hamilton</t>
  </si>
  <si>
    <t>Hancock</t>
  </si>
  <si>
    <t>Hendricks</t>
  </si>
  <si>
    <t>Howard</t>
  </si>
  <si>
    <t>Johnson</t>
  </si>
  <si>
    <t>Madison</t>
  </si>
  <si>
    <t>Marion</t>
  </si>
  <si>
    <t>Morgan</t>
  </si>
  <si>
    <t>Rush</t>
  </si>
  <si>
    <t>Shelby</t>
  </si>
  <si>
    <t>Tipton</t>
  </si>
  <si>
    <t>Blackford</t>
  </si>
  <si>
    <t>Delaware</t>
  </si>
  <si>
    <t>Fayette</t>
  </si>
  <si>
    <t>Henry</t>
  </si>
  <si>
    <t>Jay</t>
  </si>
  <si>
    <t>Randolph</t>
  </si>
  <si>
    <t>Union</t>
  </si>
  <si>
    <t>Wayne</t>
  </si>
  <si>
    <t>Clay</t>
  </si>
  <si>
    <t>Fountain</t>
  </si>
  <si>
    <t>Montgomery</t>
  </si>
  <si>
    <t>Owen</t>
  </si>
  <si>
    <t>Parke</t>
  </si>
  <si>
    <t>Putnam</t>
  </si>
  <si>
    <t>Tippecanoe</t>
  </si>
  <si>
    <t>Vermillion</t>
  </si>
  <si>
    <t>Vigo</t>
  </si>
  <si>
    <t>Warren</t>
  </si>
  <si>
    <t>per total soybean transported</t>
  </si>
  <si>
    <t>Ag Dist</t>
  </si>
  <si>
    <t>per liter biodiesel produced</t>
  </si>
  <si>
    <t>Eutrophication kg N4</t>
  </si>
  <si>
    <t>Water l</t>
  </si>
  <si>
    <t>transport CO2 kg</t>
  </si>
  <si>
    <t>transport N kg</t>
  </si>
  <si>
    <t>per kg soybean</t>
  </si>
  <si>
    <t>County seat</t>
  </si>
  <si>
    <t>Distance to Claypool (mi)</t>
  </si>
  <si>
    <t>Distance to Morrisontown (mi)</t>
  </si>
  <si>
    <t>ADAMS</t>
  </si>
  <si>
    <t>TIPPECANOE</t>
  </si>
  <si>
    <t>Lafayette</t>
  </si>
  <si>
    <t>ALLEN</t>
  </si>
  <si>
    <t>Fort Wayne</t>
  </si>
  <si>
    <t>HUNTINGTON</t>
  </si>
  <si>
    <t>WHITLEY</t>
  </si>
  <si>
    <t>Columbia City</t>
  </si>
  <si>
    <t>DE KALB</t>
  </si>
  <si>
    <t>Auburn</t>
  </si>
  <si>
    <t>STEUBEN</t>
  </si>
  <si>
    <t>Angola</t>
  </si>
  <si>
    <t>LAGRANGE</t>
  </si>
  <si>
    <t>WELLS</t>
  </si>
  <si>
    <t>Bluffton</t>
  </si>
  <si>
    <t>VIGO</t>
  </si>
  <si>
    <t>Terre Haute</t>
  </si>
  <si>
    <t>OWEN</t>
  </si>
  <si>
    <t>Spencer</t>
  </si>
  <si>
    <t>NOBLE</t>
  </si>
  <si>
    <t>Albion</t>
  </si>
  <si>
    <t>MARSHALL</t>
  </si>
  <si>
    <t>Plymouth</t>
  </si>
  <si>
    <t>PARKE</t>
  </si>
  <si>
    <t>Rockville</t>
  </si>
  <si>
    <t>VERMILLION</t>
  </si>
  <si>
    <t>Newport</t>
  </si>
  <si>
    <t>MIAMI</t>
  </si>
  <si>
    <t>Peru</t>
  </si>
  <si>
    <t>FULTON</t>
  </si>
  <si>
    <t>Rochester</t>
  </si>
  <si>
    <t>CASS</t>
  </si>
  <si>
    <t>Logansport</t>
  </si>
  <si>
    <t>CARROLL</t>
  </si>
  <si>
    <t>Delphi</t>
  </si>
  <si>
    <t>WARREN</t>
  </si>
  <si>
    <t>Williamsport</t>
  </si>
  <si>
    <t>WABASH</t>
  </si>
  <si>
    <t>ELKHART</t>
  </si>
  <si>
    <t>Goshen</t>
  </si>
  <si>
    <t>ST. JOSEPH</t>
  </si>
  <si>
    <t>South Bend</t>
  </si>
  <si>
    <t>KOSCIUSKO</t>
  </si>
  <si>
    <t>Warsaw</t>
  </si>
  <si>
    <t>LAKE</t>
  </si>
  <si>
    <t>Crown Point</t>
  </si>
  <si>
    <t>STARKE</t>
  </si>
  <si>
    <t>Knox</t>
  </si>
  <si>
    <t>JASPER</t>
  </si>
  <si>
    <t>Rensselaer</t>
  </si>
  <si>
    <t>WHITE</t>
  </si>
  <si>
    <t>Monticello</t>
  </si>
  <si>
    <t>PUTNAM</t>
  </si>
  <si>
    <t>Greencastle</t>
  </si>
  <si>
    <t>NEWTON</t>
  </si>
  <si>
    <t>Kentland</t>
  </si>
  <si>
    <t>LA PORTE</t>
  </si>
  <si>
    <t>BENTON</t>
  </si>
  <si>
    <t>Fowler</t>
  </si>
  <si>
    <t>PORTER</t>
  </si>
  <si>
    <t>Valparaiso</t>
  </si>
  <si>
    <t>PULASKI</t>
  </si>
  <si>
    <t>Winamac</t>
  </si>
  <si>
    <t>CLAY</t>
  </si>
  <si>
    <t>Brazil</t>
  </si>
  <si>
    <t>SHELBY</t>
  </si>
  <si>
    <t>Shelbyville</t>
  </si>
  <si>
    <t>DECATUR</t>
  </si>
  <si>
    <t>Greensburg</t>
  </si>
  <si>
    <t>JAY</t>
  </si>
  <si>
    <t>Portland</t>
  </si>
  <si>
    <t>WAYNE</t>
  </si>
  <si>
    <t>Richmond</t>
  </si>
  <si>
    <t>HOWARD</t>
  </si>
  <si>
    <t>Kokomo</t>
  </si>
  <si>
    <t>TIPTON</t>
  </si>
  <si>
    <t>HENRY</t>
  </si>
  <si>
    <t>New Castle</t>
  </si>
  <si>
    <t>UNION</t>
  </si>
  <si>
    <t>Liberty</t>
  </si>
  <si>
    <t>GRANT</t>
  </si>
  <si>
    <t>RANDOLPH</t>
  </si>
  <si>
    <t>Winchester</t>
  </si>
  <si>
    <t>MORGAN</t>
  </si>
  <si>
    <t>Martinsville</t>
  </si>
  <si>
    <t>HANCOCK</t>
  </si>
  <si>
    <t>Greenfield</t>
  </si>
  <si>
    <t>BOONE</t>
  </si>
  <si>
    <t>Lebanon</t>
  </si>
  <si>
    <t>MONTGOMERY</t>
  </si>
  <si>
    <t>Crawfordsville</t>
  </si>
  <si>
    <t>CLINTON</t>
  </si>
  <si>
    <t>Frankfort</t>
  </si>
  <si>
    <t>FAYETTE</t>
  </si>
  <si>
    <t>Connersville</t>
  </si>
  <si>
    <t>JOHNSON</t>
  </si>
  <si>
    <t>Franklin</t>
  </si>
  <si>
    <t>HAMILTON</t>
  </si>
  <si>
    <t>Noblesville</t>
  </si>
  <si>
    <t>HENDRICKS</t>
  </si>
  <si>
    <t>Danville</t>
  </si>
  <si>
    <t>BARTHOLOMEW</t>
  </si>
  <si>
    <t>Columbus</t>
  </si>
  <si>
    <t>RUSH</t>
  </si>
  <si>
    <t>Rushville</t>
  </si>
  <si>
    <t>DELAWARE</t>
  </si>
  <si>
    <t>Muncie</t>
  </si>
  <si>
    <t>MADISON</t>
  </si>
  <si>
    <t>Anderson</t>
  </si>
  <si>
    <t>BLACKFORD</t>
  </si>
  <si>
    <t>Hartford City</t>
  </si>
  <si>
    <t>FOUNTAIN</t>
  </si>
  <si>
    <t>Covington</t>
  </si>
  <si>
    <t>MARION</t>
  </si>
  <si>
    <t>Indianapolis</t>
  </si>
  <si>
    <t>MMgal</t>
  </si>
  <si>
    <t>North plant capacity</t>
  </si>
  <si>
    <t xml:space="preserve">per kg soybean </t>
  </si>
  <si>
    <t>Central plant capacity</t>
  </si>
  <si>
    <t>MMLit</t>
  </si>
  <si>
    <t xml:space="preserve">Land m2 </t>
  </si>
  <si>
    <t>Life Cycle Stage</t>
  </si>
  <si>
    <t>Material flow</t>
  </si>
  <si>
    <t>North Indiana</t>
  </si>
  <si>
    <t>Central Indiana</t>
  </si>
  <si>
    <t>Soybean farming</t>
  </si>
  <si>
    <t>Acres of siybean crop harvested - sq m</t>
  </si>
  <si>
    <t>Water applied - cubic m</t>
  </si>
  <si>
    <t>Soybean  - kg</t>
  </si>
  <si>
    <t>Fertilizer applied - N (kg)</t>
  </si>
  <si>
    <t>Fertilizer applied - P2O5 (kg)</t>
  </si>
  <si>
    <t>Fertilizer applied - K2O (kg)</t>
  </si>
  <si>
    <t>Biofixation - N(kg)</t>
  </si>
  <si>
    <t>N emissions air (kg)</t>
  </si>
  <si>
    <t>N emissions soil (kg)</t>
  </si>
  <si>
    <t>N emissions water (kg)</t>
  </si>
  <si>
    <t>P emissions water (kg)</t>
  </si>
  <si>
    <t>Soybeans used (kg)</t>
  </si>
  <si>
    <t>Sodium hydroxide (kg)</t>
  </si>
  <si>
    <t>Methanol (kg)</t>
  </si>
  <si>
    <t>Hexane (kg)</t>
  </si>
  <si>
    <t>Water (kg)</t>
  </si>
  <si>
    <t>Soybean processing</t>
  </si>
  <si>
    <t>Ag District</t>
  </si>
  <si>
    <t xml:space="preserve">Bu - fertilized </t>
  </si>
  <si>
    <t xml:space="preserve">Bu - unfertilized </t>
  </si>
  <si>
    <t>Soybean total -bu</t>
  </si>
  <si>
    <t>Soybean total -lb</t>
  </si>
  <si>
    <t>Fertilized acres</t>
  </si>
  <si>
    <t>Total acres</t>
  </si>
  <si>
    <t>N fertilizer lb</t>
  </si>
  <si>
    <t>N biofix lb</t>
  </si>
  <si>
    <t>P2O5 lb</t>
  </si>
  <si>
    <t>K2O lb</t>
  </si>
  <si>
    <t>N fertilizer lb/lb soybean</t>
  </si>
  <si>
    <t>N biofix lb/lb soybean</t>
  </si>
  <si>
    <t>P2O5 lb/lb soybean</t>
  </si>
  <si>
    <t>K2O lb/lb soybean</t>
  </si>
  <si>
    <t>land m2/lkg</t>
  </si>
  <si>
    <t>water  m3</t>
  </si>
  <si>
    <t>water  m3/lb soybean</t>
  </si>
  <si>
    <t>water  m3/kg soybean</t>
  </si>
  <si>
    <t>N-air lb</t>
  </si>
  <si>
    <t>N-soil lb</t>
  </si>
  <si>
    <t>N-water lb</t>
  </si>
  <si>
    <t>P-water lb</t>
  </si>
  <si>
    <t>N-air lb/lb soybean</t>
  </si>
  <si>
    <t>N-soil lb/lb soybean</t>
  </si>
  <si>
    <t>N-water lb/lb soybean</t>
  </si>
  <si>
    <t>P-water lb/lb soybean</t>
  </si>
  <si>
    <t>NORTHWEST</t>
  </si>
  <si>
    <t>NORTH CENTRAL</t>
  </si>
  <si>
    <t>NORTHEAST</t>
  </si>
  <si>
    <t>WEST CENTRAL</t>
  </si>
  <si>
    <t>CENTRAL</t>
  </si>
  <si>
    <t>EAST CENTRAL</t>
  </si>
  <si>
    <t>Total</t>
  </si>
  <si>
    <t>SimaPro mapping</t>
  </si>
  <si>
    <t>Water</t>
  </si>
  <si>
    <t>Dataset</t>
  </si>
  <si>
    <t>Water, unspecified natural origin, US</t>
  </si>
  <si>
    <t>USLCI</t>
  </si>
  <si>
    <t>Nitrogen</t>
  </si>
  <si>
    <t>Land</t>
  </si>
  <si>
    <t>Transformtion, to agriculture</t>
  </si>
  <si>
    <t>Simapro nature input flow</t>
  </si>
  <si>
    <t>P2O5 fertilizer</t>
  </si>
  <si>
    <t>K2O fertilizer</t>
  </si>
  <si>
    <t>Nitrogen fertilizer</t>
  </si>
  <si>
    <t>Ecoinvent 3</t>
  </si>
  <si>
    <t xml:space="preserve">Phosphate fertiliser, as P2O5 {GLO}| market for </t>
  </si>
  <si>
    <t>Nitrogen fertiliser, as N {GLO}| market for</t>
  </si>
  <si>
    <t xml:space="preserve">Potassium fertiliser, as K2O {GLO}| market for </t>
  </si>
  <si>
    <t>Ecoinvent 4</t>
  </si>
  <si>
    <t>Ecoinvent 5</t>
  </si>
  <si>
    <t>Sodium hydroxide</t>
  </si>
  <si>
    <t>Sodium hydroxide, production mix, at plant/RNA</t>
  </si>
  <si>
    <t>Methanol</t>
  </si>
  <si>
    <t>Methanol, at plant/RNA</t>
  </si>
  <si>
    <t>Water, ultrapure {GLO} market for</t>
  </si>
  <si>
    <t>ecoinvent 3</t>
  </si>
  <si>
    <t>Hexane</t>
  </si>
  <si>
    <t>Hexane {GLO} market 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</si>
</sst>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left"/>
    </xf>
    <xf numFmtId="11" fontId="0" fillId="0" borderId="13" xfId="0" applyNumberFormat="1" applyBorder="1" applyAlignment="1">
      <alignment horizontal="left"/>
    </xf>
    <xf numFmtId="11" fontId="0" fillId="0" borderId="0" xfId="0" applyNumberFormat="1" applyBorder="1" applyAlignment="1">
      <alignment horizontal="left"/>
    </xf>
    <xf numFmtId="11" fontId="0" fillId="0" borderId="14" xfId="0" applyNumberFormat="1" applyBorder="1" applyAlignment="1">
      <alignment horizontal="left"/>
    </xf>
    <xf numFmtId="11" fontId="0" fillId="0" borderId="15" xfId="0" applyNumberFormat="1" applyBorder="1" applyAlignment="1">
      <alignment horizontal="left"/>
    </xf>
    <xf numFmtId="11" fontId="0" fillId="0" borderId="16" xfId="0" applyNumberFormat="1" applyBorder="1" applyAlignment="1">
      <alignment horizontal="left"/>
    </xf>
    <xf numFmtId="11" fontId="0" fillId="0" borderId="17" xfId="0" applyNumberForma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0" fillId="0" borderId="13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16" fillId="0" borderId="18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2" xfId="0" applyFont="1" applyBorder="1"/>
    <xf numFmtId="0" fontId="16" fillId="0" borderId="23" xfId="0" applyFont="1" applyBorder="1"/>
    <xf numFmtId="0" fontId="16" fillId="0" borderId="24" xfId="0" applyFont="1" applyBorder="1"/>
    <xf numFmtId="11" fontId="0" fillId="0" borderId="0" xfId="0" applyNumberFormat="1"/>
    <xf numFmtId="11" fontId="0" fillId="0" borderId="13" xfId="0" applyNumberFormat="1" applyBorder="1"/>
    <xf numFmtId="11" fontId="0" fillId="0" borderId="0" xfId="0" applyNumberFormat="1" applyBorder="1"/>
    <xf numFmtId="11" fontId="0" fillId="0" borderId="14" xfId="0" applyNumberFormat="1" applyBorder="1"/>
    <xf numFmtId="11" fontId="0" fillId="0" borderId="15" xfId="0" applyNumberFormat="1" applyBorder="1"/>
    <xf numFmtId="11" fontId="0" fillId="0" borderId="16" xfId="0" applyNumberFormat="1" applyBorder="1"/>
    <xf numFmtId="11" fontId="0" fillId="0" borderId="17" xfId="0" applyNumberFormat="1" applyBorder="1"/>
    <xf numFmtId="0" fontId="0" fillId="0" borderId="13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0" fillId="0" borderId="14" xfId="0" applyNumberFormat="1" applyBorder="1" applyAlignment="1">
      <alignment horizontal="left"/>
    </xf>
    <xf numFmtId="0" fontId="0" fillId="0" borderId="15" xfId="0" applyNumberFormat="1" applyBorder="1" applyAlignment="1">
      <alignment horizontal="left"/>
    </xf>
    <xf numFmtId="0" fontId="0" fillId="0" borderId="16" xfId="0" applyNumberFormat="1" applyBorder="1" applyAlignment="1">
      <alignment horizontal="left"/>
    </xf>
    <xf numFmtId="0" fontId="0" fillId="0" borderId="17" xfId="0" applyNumberFormat="1" applyBorder="1" applyAlignment="1">
      <alignment horizontal="left"/>
    </xf>
    <xf numFmtId="0" fontId="0" fillId="0" borderId="13" xfId="0" applyNumberFormat="1" applyBorder="1"/>
    <xf numFmtId="0" fontId="0" fillId="0" borderId="0" xfId="0" applyNumberFormat="1" applyBorder="1"/>
    <xf numFmtId="0" fontId="0" fillId="0" borderId="14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NumberFormat="1" applyBorder="1"/>
    <xf numFmtId="2" fontId="0" fillId="0" borderId="0" xfId="0" applyNumberFormat="1"/>
    <xf numFmtId="11" fontId="16" fillId="0" borderId="0" xfId="0" applyNumberFormat="1" applyFont="1"/>
    <xf numFmtId="11" fontId="16" fillId="0" borderId="0" xfId="0" applyNumberFormat="1" applyFont="1" applyAlignment="1">
      <alignment horizontal="left"/>
    </xf>
    <xf numFmtId="11" fontId="16" fillId="0" borderId="27" xfId="0" applyNumberFormat="1" applyFont="1" applyBorder="1"/>
    <xf numFmtId="11" fontId="0" fillId="0" borderId="28" xfId="0" applyNumberFormat="1" applyBorder="1"/>
    <xf numFmtId="11" fontId="0" fillId="0" borderId="29" xfId="0" applyNumberFormat="1" applyBorder="1"/>
    <xf numFmtId="11" fontId="0" fillId="0" borderId="27" xfId="0" applyNumberFormat="1" applyBorder="1"/>
    <xf numFmtId="0" fontId="16" fillId="0" borderId="30" xfId="0" applyFont="1" applyBorder="1"/>
    <xf numFmtId="11" fontId="0" fillId="0" borderId="30" xfId="0" applyNumberFormat="1" applyBorder="1"/>
    <xf numFmtId="11" fontId="0" fillId="0" borderId="31" xfId="0" applyNumberFormat="1" applyBorder="1"/>
    <xf numFmtId="11" fontId="0" fillId="0" borderId="32" xfId="0" applyNumberFormat="1" applyBorder="1"/>
    <xf numFmtId="11" fontId="16" fillId="0" borderId="30" xfId="0" applyNumberFormat="1" applyFont="1" applyBorder="1"/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16" fillId="0" borderId="22" xfId="0" applyFont="1" applyBorder="1" applyAlignment="1">
      <alignment horizontal="left"/>
    </xf>
    <xf numFmtId="0" fontId="16" fillId="0" borderId="23" xfId="0" applyFont="1" applyBorder="1" applyAlignment="1">
      <alignment horizontal="left"/>
    </xf>
    <xf numFmtId="0" fontId="16" fillId="0" borderId="24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16" fillId="0" borderId="0" xfId="0" applyFont="1" applyAlignment="1">
      <alignment horizontal="left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299A1-BA32-48DD-9E72-1149556EA74F}">
  <dimension ref="A1:AC69"/>
  <sheetViews>
    <sheetView topLeftCell="N1" workbookViewId="0">
      <selection activeCell="U17" sqref="U17"/>
    </sheetView>
  </sheetViews>
  <sheetFormatPr defaultRowHeight="15" x14ac:dyDescent="0.25"/>
  <cols>
    <col min="1" max="1" width="15.7109375" style="1" bestFit="1" customWidth="1"/>
    <col min="2" max="2" width="7.140625" style="1" bestFit="1" customWidth="1"/>
    <col min="3" max="3" width="13.140625" style="1" bestFit="1" customWidth="1"/>
    <col min="4" max="4" width="13.5703125" style="1" bestFit="1" customWidth="1"/>
    <col min="5" max="5" width="15.85546875" style="1" bestFit="1" customWidth="1"/>
    <col min="6" max="6" width="16.7109375" style="1" bestFit="1" customWidth="1"/>
    <col min="7" max="7" width="16.140625" style="1" bestFit="1" customWidth="1"/>
    <col min="8" max="8" width="14.5703125" style="1" bestFit="1" customWidth="1"/>
    <col min="9" max="9" width="10.42578125" style="1" bestFit="1" customWidth="1"/>
    <col min="10" max="10" width="13.42578125" style="1" customWidth="1"/>
    <col min="11" max="11" width="10.140625" style="1" bestFit="1" customWidth="1"/>
    <col min="12" max="12" width="9.42578125" style="1" bestFit="1" customWidth="1"/>
    <col min="13" max="13" width="15.7109375" style="1" bestFit="1" customWidth="1"/>
    <col min="14" max="14" width="23.5703125" style="1" bestFit="1" customWidth="1"/>
    <col min="15" max="15" width="20.85546875" style="1" bestFit="1" customWidth="1"/>
    <col min="16" max="16" width="18.42578125" style="1" bestFit="1" customWidth="1"/>
    <col min="17" max="17" width="17.42578125" style="1" bestFit="1" customWidth="1"/>
    <col min="18" max="18" width="17.42578125" style="1" customWidth="1"/>
    <col min="19" max="19" width="9.7109375" style="1" bestFit="1" customWidth="1"/>
    <col min="20" max="20" width="20.42578125" style="1" bestFit="1" customWidth="1"/>
    <col min="21" max="21" width="20.42578125" style="1" customWidth="1"/>
    <col min="22" max="23" width="8.5703125" style="1" bestFit="1" customWidth="1"/>
    <col min="24" max="24" width="10.42578125" style="1" bestFit="1" customWidth="1"/>
    <col min="25" max="25" width="10.140625" style="1" bestFit="1" customWidth="1"/>
    <col min="26" max="26" width="18.28515625" style="1" bestFit="1" customWidth="1"/>
    <col min="27" max="27" width="19.140625" style="1" bestFit="1" customWidth="1"/>
    <col min="28" max="28" width="21.140625" style="1" bestFit="1" customWidth="1"/>
    <col min="29" max="29" width="20.85546875" style="1" bestFit="1" customWidth="1"/>
    <col min="30" max="16384" width="9.140625" style="1"/>
  </cols>
  <sheetData>
    <row r="1" spans="1:29" x14ac:dyDescent="0.25">
      <c r="A1" s="63" t="s">
        <v>227</v>
      </c>
      <c r="B1" s="63" t="s">
        <v>74</v>
      </c>
      <c r="C1" s="63" t="s">
        <v>1</v>
      </c>
      <c r="D1" s="63" t="s">
        <v>228</v>
      </c>
      <c r="E1" s="63" t="s">
        <v>229</v>
      </c>
      <c r="F1" s="63" t="s">
        <v>230</v>
      </c>
      <c r="G1" s="63" t="s">
        <v>231</v>
      </c>
      <c r="H1" s="63" t="s">
        <v>232</v>
      </c>
      <c r="I1" s="63" t="s">
        <v>233</v>
      </c>
      <c r="J1" s="63" t="s">
        <v>234</v>
      </c>
      <c r="K1" s="63" t="s">
        <v>235</v>
      </c>
      <c r="L1" s="63" t="s">
        <v>236</v>
      </c>
      <c r="M1" s="63" t="s">
        <v>237</v>
      </c>
      <c r="N1" s="63" t="s">
        <v>238</v>
      </c>
      <c r="O1" s="63" t="s">
        <v>239</v>
      </c>
      <c r="P1" s="63" t="s">
        <v>240</v>
      </c>
      <c r="Q1" s="63" t="s">
        <v>241</v>
      </c>
      <c r="R1" s="63" t="s">
        <v>242</v>
      </c>
      <c r="S1" s="63" t="s">
        <v>243</v>
      </c>
      <c r="T1" s="63" t="s">
        <v>244</v>
      </c>
      <c r="U1" s="63" t="s">
        <v>245</v>
      </c>
      <c r="V1" s="63" t="s">
        <v>246</v>
      </c>
      <c r="W1" s="63" t="s">
        <v>247</v>
      </c>
      <c r="X1" s="63" t="s">
        <v>248</v>
      </c>
      <c r="Y1" s="63" t="s">
        <v>249</v>
      </c>
      <c r="Z1" s="63" t="s">
        <v>250</v>
      </c>
      <c r="AA1" s="63" t="s">
        <v>251</v>
      </c>
      <c r="AB1" s="63" t="s">
        <v>252</v>
      </c>
      <c r="AC1" s="63" t="s">
        <v>253</v>
      </c>
    </row>
    <row r="2" spans="1:29" x14ac:dyDescent="0.25">
      <c r="A2" s="1" t="s">
        <v>254</v>
      </c>
      <c r="B2" s="1">
        <v>10</v>
      </c>
      <c r="C2" s="2" t="s">
        <v>4</v>
      </c>
      <c r="D2" s="2">
        <v>3792943.8822070616</v>
      </c>
      <c r="E2" s="2">
        <v>945056.11779293837</v>
      </c>
      <c r="F2" s="2">
        <v>4738000</v>
      </c>
      <c r="G2" s="2">
        <f>F2*60</f>
        <v>284280000</v>
      </c>
      <c r="H2" s="2">
        <v>78314.124348811791</v>
      </c>
      <c r="I2" s="2">
        <v>97827</v>
      </c>
      <c r="J2" s="2">
        <f>(H2/3198497.70855002)*13800000</f>
        <v>337888.28834382183</v>
      </c>
      <c r="K2" s="2">
        <f>187.8*I2</f>
        <v>18371910.600000001</v>
      </c>
      <c r="L2" s="2">
        <f>(H2/3198497.70855002)*83900000</f>
        <v>2054262.8544961342</v>
      </c>
      <c r="M2" s="2">
        <f>(H2/3198497.70855002)*224500000</f>
        <v>5496805.8502310151</v>
      </c>
      <c r="N2" s="2">
        <f>J2/G2</f>
        <v>1.1885756590116147E-3</v>
      </c>
      <c r="O2" s="2">
        <f>K2/G2</f>
        <v>6.462611017306881E-2</v>
      </c>
      <c r="P2" s="2">
        <f>L2/G2</f>
        <v>7.2261954921068461E-3</v>
      </c>
      <c r="Q2" s="2">
        <f>M2/G2</f>
        <v>1.9335886626674459E-2</v>
      </c>
      <c r="R2" s="2">
        <f>(I2*4046.86)/(G2*0.453592)</f>
        <v>3.0701897876756652</v>
      </c>
      <c r="S2" s="2">
        <f t="shared" ref="S2:S62" si="0">(493.392*I2)</f>
        <v>48267059.184</v>
      </c>
      <c r="T2" s="2">
        <f t="shared" ref="T2:T62" si="1">(493.392*I2)/G2</f>
        <v>0.1697870380751372</v>
      </c>
      <c r="U2" s="2">
        <f>T2/0.453592</f>
        <v>0.37431665037112033</v>
      </c>
      <c r="V2" s="2">
        <f t="shared" ref="V2:V62" si="2">14.6*I2</f>
        <v>1428274.2</v>
      </c>
      <c r="W2" s="2">
        <f t="shared" ref="W2:W62" si="3">4.8*I2</f>
        <v>469569.6</v>
      </c>
      <c r="X2" s="2">
        <f t="shared" ref="X2:X62" si="4">12.5*I2</f>
        <v>1222837.5</v>
      </c>
      <c r="Y2" s="2">
        <f t="shared" ref="Y2:Y62" si="5">1.5*I2</f>
        <v>146740.5</v>
      </c>
      <c r="Z2" s="2">
        <f t="shared" ref="Z2:Z62" si="6">V2/G2</f>
        <v>5.0241810890671165E-3</v>
      </c>
      <c r="AA2" s="2">
        <f t="shared" ref="AA2:AA62" si="7">W2/G2</f>
        <v>1.6517855635289152E-3</v>
      </c>
      <c r="AB2" s="2">
        <f t="shared" ref="AB2:AB62" si="8">X2/G2</f>
        <v>4.3015249050232162E-3</v>
      </c>
      <c r="AC2" s="2">
        <f t="shared" ref="AC2:AC62" si="9">Y2/G2</f>
        <v>5.1618298860278602E-4</v>
      </c>
    </row>
    <row r="3" spans="1:29" x14ac:dyDescent="0.25">
      <c r="A3" s="1" t="s">
        <v>254</v>
      </c>
      <c r="B3" s="1">
        <v>10</v>
      </c>
      <c r="C3" s="2" t="s">
        <v>11</v>
      </c>
      <c r="D3" s="2">
        <v>3798495.5711729508</v>
      </c>
      <c r="E3" s="2">
        <v>428504.42882704921</v>
      </c>
      <c r="F3" s="2">
        <v>4227000</v>
      </c>
      <c r="G3" s="2">
        <f t="shared" ref="G3:G62" si="10">F3*60</f>
        <v>253620000</v>
      </c>
      <c r="H3" s="2">
        <v>70591.629901464665</v>
      </c>
      <c r="I3" s="2">
        <v>78555</v>
      </c>
      <c r="J3" s="2">
        <f t="shared" ref="J3:J62" si="11">(H3/3198497.70855002)*13800000</f>
        <v>304569.38894661015</v>
      </c>
      <c r="K3" s="2">
        <f>187.8*I3</f>
        <v>14752629</v>
      </c>
      <c r="L3" s="2">
        <f t="shared" ref="L3:L62" si="12">(H3/3198497.70855002)*83900000</f>
        <v>1851693.6038130862</v>
      </c>
      <c r="M3" s="2">
        <f t="shared" ref="M3:M62" si="13">(H3/3198497.70855002)*224500000</f>
        <v>4954770.1317763748</v>
      </c>
      <c r="N3" s="2">
        <f t="shared" ref="N3:N62" si="14">J3/G3</f>
        <v>1.2008886875901354E-3</v>
      </c>
      <c r="O3" s="2">
        <f t="shared" ref="O3:O62" si="15">K3/G3</f>
        <v>5.816823988644429E-2</v>
      </c>
      <c r="P3" s="2">
        <f t="shared" ref="P3:P62" si="16">L3/G3</f>
        <v>7.3010551368704601E-3</v>
      </c>
      <c r="Q3" s="2">
        <f t="shared" ref="Q3:Q62" si="17">M3/G3</f>
        <v>1.9536196403187347E-2</v>
      </c>
      <c r="R3" s="2">
        <f t="shared" ref="R3:R64" si="18">(I3*4046.86)/(G3*0.453592)</f>
        <v>2.7633960265931514</v>
      </c>
      <c r="S3" s="2">
        <f t="shared" si="0"/>
        <v>38758408.560000002</v>
      </c>
      <c r="T3" s="2">
        <f t="shared" si="1"/>
        <v>0.15282078921220724</v>
      </c>
      <c r="U3" s="2">
        <f t="shared" ref="U3:U62" si="19">T3/0.453592</f>
        <v>0.33691244380898966</v>
      </c>
      <c r="V3" s="2">
        <f t="shared" si="2"/>
        <v>1146903</v>
      </c>
      <c r="W3" s="2">
        <f t="shared" si="3"/>
        <v>377064</v>
      </c>
      <c r="X3" s="2">
        <f t="shared" si="4"/>
        <v>981937.5</v>
      </c>
      <c r="Y3" s="2">
        <f t="shared" si="5"/>
        <v>117832.5</v>
      </c>
      <c r="Z3" s="2">
        <f t="shared" si="6"/>
        <v>4.5221315353678728E-3</v>
      </c>
      <c r="AA3" s="2">
        <f t="shared" si="7"/>
        <v>1.4867281760113555E-3</v>
      </c>
      <c r="AB3" s="2">
        <f t="shared" si="8"/>
        <v>3.8716879583629051E-3</v>
      </c>
      <c r="AC3" s="2">
        <f t="shared" si="9"/>
        <v>4.6460255500354859E-4</v>
      </c>
    </row>
    <row r="4" spans="1:29" x14ac:dyDescent="0.25">
      <c r="A4" s="1" t="s">
        <v>254</v>
      </c>
      <c r="B4" s="1">
        <v>10</v>
      </c>
      <c r="C4" s="2" t="s">
        <v>15</v>
      </c>
      <c r="D4" s="2">
        <v>3245262.1465279674</v>
      </c>
      <c r="E4" s="2">
        <v>464737.85347203258</v>
      </c>
      <c r="F4" s="2">
        <v>3710000</v>
      </c>
      <c r="G4" s="2">
        <f t="shared" si="10"/>
        <v>222600000</v>
      </c>
      <c r="H4" s="2">
        <v>62554.833392090171</v>
      </c>
      <c r="I4" s="2">
        <v>71513</v>
      </c>
      <c r="J4" s="2">
        <f t="shared" si="11"/>
        <v>269894.42528073152</v>
      </c>
      <c r="K4" s="2">
        <f t="shared" ref="K4:K62" si="20">187.8*I4</f>
        <v>13430141.4</v>
      </c>
      <c r="L4" s="2">
        <f t="shared" si="12"/>
        <v>1640879.8754386501</v>
      </c>
      <c r="M4" s="2">
        <f t="shared" si="13"/>
        <v>4390673.8025742192</v>
      </c>
      <c r="N4" s="2">
        <f t="shared" si="14"/>
        <v>1.2124637254300606E-3</v>
      </c>
      <c r="O4" s="2">
        <f t="shared" si="15"/>
        <v>6.0333070080862534E-2</v>
      </c>
      <c r="P4" s="2">
        <f t="shared" si="16"/>
        <v>7.3714280118537742E-3</v>
      </c>
      <c r="Q4" s="2">
        <f t="shared" si="17"/>
        <v>1.9724500460800626E-2</v>
      </c>
      <c r="R4" s="2">
        <f t="shared" si="18"/>
        <v>2.8662405198971057</v>
      </c>
      <c r="S4" s="2">
        <f t="shared" si="0"/>
        <v>35283942.096000001</v>
      </c>
      <c r="T4" s="2">
        <f t="shared" si="1"/>
        <v>0.1585082753638814</v>
      </c>
      <c r="U4" s="2">
        <f t="shared" si="19"/>
        <v>0.3494512146684276</v>
      </c>
      <c r="V4" s="2">
        <f t="shared" si="2"/>
        <v>1044089.7999999999</v>
      </c>
      <c r="W4" s="2">
        <f t="shared" si="3"/>
        <v>343262.39999999997</v>
      </c>
      <c r="X4" s="2">
        <f t="shared" si="4"/>
        <v>893912.5</v>
      </c>
      <c r="Y4" s="2">
        <f t="shared" si="5"/>
        <v>107269.5</v>
      </c>
      <c r="Z4" s="2">
        <f t="shared" si="6"/>
        <v>4.6904303683737644E-3</v>
      </c>
      <c r="AA4" s="2">
        <f t="shared" si="7"/>
        <v>1.5420592991913745E-3</v>
      </c>
      <c r="AB4" s="2">
        <f t="shared" si="8"/>
        <v>4.0157794249775381E-3</v>
      </c>
      <c r="AC4" s="2">
        <f t="shared" si="9"/>
        <v>4.8189353099730456E-4</v>
      </c>
    </row>
    <row r="5" spans="1:29" x14ac:dyDescent="0.25">
      <c r="A5" s="1" t="s">
        <v>254</v>
      </c>
      <c r="B5" s="1">
        <v>10</v>
      </c>
      <c r="C5" s="2" t="s">
        <v>14</v>
      </c>
      <c r="D5" s="2">
        <v>2053057.0480573694</v>
      </c>
      <c r="E5" s="2">
        <v>377942.95194263058</v>
      </c>
      <c r="F5" s="2">
        <v>2431000</v>
      </c>
      <c r="G5" s="2">
        <f t="shared" si="10"/>
        <v>145860000</v>
      </c>
      <c r="H5" s="2">
        <v>42169.166813492622</v>
      </c>
      <c r="I5" s="2">
        <v>49932</v>
      </c>
      <c r="J5" s="2">
        <f t="shared" si="11"/>
        <v>181939.94651633108</v>
      </c>
      <c r="K5" s="2">
        <f t="shared" si="20"/>
        <v>9377229.6000000015</v>
      </c>
      <c r="L5" s="2">
        <f t="shared" si="12"/>
        <v>1106142.1386029115</v>
      </c>
      <c r="M5" s="2">
        <f t="shared" si="13"/>
        <v>2959820.1444142265</v>
      </c>
      <c r="N5" s="2">
        <f t="shared" si="14"/>
        <v>1.2473601159764917E-3</v>
      </c>
      <c r="O5" s="2">
        <f t="shared" si="15"/>
        <v>6.4289247223364876E-2</v>
      </c>
      <c r="P5" s="2">
        <f t="shared" si="16"/>
        <v>7.5835879514802654E-3</v>
      </c>
      <c r="Q5" s="2">
        <f t="shared" si="17"/>
        <v>2.0292198988168288E-2</v>
      </c>
      <c r="R5" s="2">
        <f t="shared" si="18"/>
        <v>3.054186454266651</v>
      </c>
      <c r="S5" s="2">
        <f t="shared" si="0"/>
        <v>24636049.344000001</v>
      </c>
      <c r="T5" s="2">
        <f t="shared" si="1"/>
        <v>0.16890202484574249</v>
      </c>
      <c r="U5" s="2">
        <f t="shared" si="19"/>
        <v>0.37236552859341099</v>
      </c>
      <c r="V5" s="2">
        <f t="shared" si="2"/>
        <v>729007.2</v>
      </c>
      <c r="W5" s="2">
        <f t="shared" si="3"/>
        <v>239673.59999999998</v>
      </c>
      <c r="X5" s="2">
        <f t="shared" si="4"/>
        <v>624150</v>
      </c>
      <c r="Y5" s="2">
        <f t="shared" si="5"/>
        <v>74898</v>
      </c>
      <c r="Z5" s="2">
        <f t="shared" si="6"/>
        <v>4.9979925956396545E-3</v>
      </c>
      <c r="AA5" s="2">
        <f t="shared" si="7"/>
        <v>1.6431756478815301E-3</v>
      </c>
      <c r="AB5" s="2">
        <f t="shared" si="8"/>
        <v>4.2791032496914847E-3</v>
      </c>
      <c r="AC5" s="2">
        <f t="shared" si="9"/>
        <v>5.1349238996297819E-4</v>
      </c>
    </row>
    <row r="6" spans="1:29" x14ac:dyDescent="0.25">
      <c r="A6" s="1" t="s">
        <v>254</v>
      </c>
      <c r="B6" s="1">
        <v>10</v>
      </c>
      <c r="C6" s="2" t="s">
        <v>18</v>
      </c>
      <c r="D6" s="2">
        <v>1709084.4505370869</v>
      </c>
      <c r="E6" s="2">
        <v>348415.54946291307</v>
      </c>
      <c r="F6" s="2">
        <v>2057500</v>
      </c>
      <c r="G6" s="2">
        <f t="shared" si="10"/>
        <v>123450000</v>
      </c>
      <c r="H6" s="2">
        <v>46555.211234411458</v>
      </c>
      <c r="I6" s="2">
        <v>56046</v>
      </c>
      <c r="J6" s="2">
        <f t="shared" si="11"/>
        <v>200863.64711704807</v>
      </c>
      <c r="K6" s="2">
        <f t="shared" si="20"/>
        <v>10525438.800000001</v>
      </c>
      <c r="L6" s="2">
        <f t="shared" si="12"/>
        <v>1221192.7531246617</v>
      </c>
      <c r="M6" s="2">
        <f t="shared" si="13"/>
        <v>3267673.0998389344</v>
      </c>
      <c r="N6" s="2">
        <f t="shared" si="14"/>
        <v>1.6270850313248122E-3</v>
      </c>
      <c r="O6" s="2">
        <f t="shared" si="15"/>
        <v>8.5260743620899151E-2</v>
      </c>
      <c r="P6" s="2">
        <f t="shared" si="16"/>
        <v>9.8922053716051991E-3</v>
      </c>
      <c r="Q6" s="2">
        <f t="shared" si="17"/>
        <v>2.6469607937131909E-2</v>
      </c>
      <c r="R6" s="2">
        <f t="shared" si="18"/>
        <v>4.0504784158215035</v>
      </c>
      <c r="S6" s="2">
        <f t="shared" si="0"/>
        <v>27652648.032000002</v>
      </c>
      <c r="T6" s="2">
        <f t="shared" si="1"/>
        <v>0.22399876899149454</v>
      </c>
      <c r="U6" s="2">
        <f t="shared" si="19"/>
        <v>0.4938331562097536</v>
      </c>
      <c r="V6" s="2">
        <f t="shared" si="2"/>
        <v>818271.6</v>
      </c>
      <c r="W6" s="2">
        <f t="shared" si="3"/>
        <v>269020.79999999999</v>
      </c>
      <c r="X6" s="2">
        <f t="shared" si="4"/>
        <v>700575</v>
      </c>
      <c r="Y6" s="2">
        <f t="shared" si="5"/>
        <v>84069</v>
      </c>
      <c r="Z6" s="2">
        <f t="shared" si="6"/>
        <v>6.6283645200486026E-3</v>
      </c>
      <c r="AA6" s="2">
        <f t="shared" si="7"/>
        <v>2.1791883353584444E-3</v>
      </c>
      <c r="AB6" s="2">
        <f t="shared" si="8"/>
        <v>5.6749696233292833E-3</v>
      </c>
      <c r="AC6" s="2">
        <f t="shared" si="9"/>
        <v>6.80996354799514E-4</v>
      </c>
    </row>
    <row r="7" spans="1:29" x14ac:dyDescent="0.25">
      <c r="A7" s="1" t="s">
        <v>254</v>
      </c>
      <c r="B7" s="1">
        <v>10</v>
      </c>
      <c r="C7" s="2" t="s">
        <v>20</v>
      </c>
      <c r="D7" s="2">
        <v>2273598.6142703504</v>
      </c>
      <c r="E7" s="2">
        <v>386401.38572964957</v>
      </c>
      <c r="F7" s="2">
        <v>2660000</v>
      </c>
      <c r="G7" s="2">
        <f t="shared" si="10"/>
        <v>159600000</v>
      </c>
      <c r="H7" s="2">
        <v>37746.010678493592</v>
      </c>
      <c r="I7" s="2">
        <v>44161</v>
      </c>
      <c r="J7" s="2">
        <f t="shared" si="11"/>
        <v>162856.12647799886</v>
      </c>
      <c r="K7" s="2">
        <f t="shared" si="20"/>
        <v>8293435.8000000007</v>
      </c>
      <c r="L7" s="2">
        <f t="shared" si="12"/>
        <v>990118.04431189154</v>
      </c>
      <c r="M7" s="2">
        <f t="shared" si="13"/>
        <v>2649362.3474138216</v>
      </c>
      <c r="N7" s="2">
        <f t="shared" si="14"/>
        <v>1.0204017949749303E-3</v>
      </c>
      <c r="O7" s="2">
        <f t="shared" si="15"/>
        <v>5.1963883458646623E-2</v>
      </c>
      <c r="P7" s="2">
        <f t="shared" si="16"/>
        <v>6.2037471448113503E-3</v>
      </c>
      <c r="Q7" s="2">
        <f t="shared" si="17"/>
        <v>1.6600014708106653E-2</v>
      </c>
      <c r="R7" s="2">
        <f t="shared" si="18"/>
        <v>2.4686459373070679</v>
      </c>
      <c r="S7" s="2">
        <f t="shared" si="0"/>
        <v>21788684.112</v>
      </c>
      <c r="T7" s="2">
        <f t="shared" si="1"/>
        <v>0.13652057714285715</v>
      </c>
      <c r="U7" s="2">
        <f t="shared" si="19"/>
        <v>0.30097659822672612</v>
      </c>
      <c r="V7" s="2">
        <f t="shared" si="2"/>
        <v>644750.6</v>
      </c>
      <c r="W7" s="2">
        <f t="shared" si="3"/>
        <v>211972.8</v>
      </c>
      <c r="X7" s="2">
        <f t="shared" si="4"/>
        <v>552012.5</v>
      </c>
      <c r="Y7" s="2">
        <f t="shared" si="5"/>
        <v>66241.5</v>
      </c>
      <c r="Z7" s="2">
        <f t="shared" si="6"/>
        <v>4.0397907268170429E-3</v>
      </c>
      <c r="AA7" s="2">
        <f t="shared" si="7"/>
        <v>1.3281503759398495E-3</v>
      </c>
      <c r="AB7" s="2">
        <f t="shared" si="8"/>
        <v>3.4587249373433586E-3</v>
      </c>
      <c r="AC7" s="2">
        <f t="shared" si="9"/>
        <v>4.1504699248120299E-4</v>
      </c>
    </row>
    <row r="8" spans="1:29" x14ac:dyDescent="0.25">
      <c r="A8" s="1" t="s">
        <v>254</v>
      </c>
      <c r="B8" s="1">
        <v>10</v>
      </c>
      <c r="C8" s="2" t="s">
        <v>21</v>
      </c>
      <c r="D8" s="2">
        <v>2368211.7288963413</v>
      </c>
      <c r="E8" s="2">
        <v>64788.271103658713</v>
      </c>
      <c r="F8" s="2">
        <v>2433000</v>
      </c>
      <c r="G8" s="2">
        <f t="shared" si="10"/>
        <v>145980000</v>
      </c>
      <c r="H8" s="2">
        <v>63906.675322930241</v>
      </c>
      <c r="I8" s="2">
        <v>65655</v>
      </c>
      <c r="J8" s="2">
        <f t="shared" si="11"/>
        <v>275726.98179491144</v>
      </c>
      <c r="K8" s="2">
        <f t="shared" si="20"/>
        <v>12330009</v>
      </c>
      <c r="L8" s="2">
        <f t="shared" si="12"/>
        <v>1676340.1284487729</v>
      </c>
      <c r="M8" s="2">
        <f t="shared" si="13"/>
        <v>4485558.5081853345</v>
      </c>
      <c r="N8" s="2">
        <f>J8/G8</f>
        <v>1.888799710884446E-3</v>
      </c>
      <c r="O8" s="2">
        <f t="shared" si="15"/>
        <v>8.4463686806411836E-2</v>
      </c>
      <c r="P8" s="2">
        <f t="shared" si="16"/>
        <v>1.1483354764000362E-2</v>
      </c>
      <c r="Q8" s="2">
        <f t="shared" si="17"/>
        <v>3.0727212687938994E-2</v>
      </c>
      <c r="R8" s="2">
        <f t="shared" si="18"/>
        <v>4.0126126726182871</v>
      </c>
      <c r="S8" s="2">
        <f t="shared" si="0"/>
        <v>32393651.759999998</v>
      </c>
      <c r="T8" s="2">
        <f t="shared" si="1"/>
        <v>0.22190472503082612</v>
      </c>
      <c r="U8" s="2">
        <f t="shared" si="19"/>
        <v>0.48921657575712563</v>
      </c>
      <c r="V8" s="2">
        <f t="shared" si="2"/>
        <v>958563</v>
      </c>
      <c r="W8" s="2">
        <f t="shared" si="3"/>
        <v>315144</v>
      </c>
      <c r="X8" s="2">
        <f t="shared" si="4"/>
        <v>820687.5</v>
      </c>
      <c r="Y8" s="2">
        <f t="shared" si="5"/>
        <v>98482.5</v>
      </c>
      <c r="Z8" s="2">
        <f t="shared" si="6"/>
        <v>6.5663995067817508E-3</v>
      </c>
      <c r="AA8" s="2">
        <f t="shared" si="7"/>
        <v>2.1588162762022195E-3</v>
      </c>
      <c r="AB8" s="2">
        <f t="shared" si="8"/>
        <v>5.6219173859432797E-3</v>
      </c>
      <c r="AC8" s="2">
        <f t="shared" si="9"/>
        <v>6.7463008631319364E-4</v>
      </c>
    </row>
    <row r="9" spans="1:29" x14ac:dyDescent="0.25">
      <c r="A9" s="1" t="s">
        <v>254</v>
      </c>
      <c r="B9" s="1">
        <v>10</v>
      </c>
      <c r="C9" s="2" t="s">
        <v>23</v>
      </c>
      <c r="D9" s="2">
        <v>2028583.7591301552</v>
      </c>
      <c r="E9" s="2">
        <v>28916.240869844798</v>
      </c>
      <c r="F9" s="2">
        <v>2057500</v>
      </c>
      <c r="G9" s="2">
        <f t="shared" si="10"/>
        <v>123450000</v>
      </c>
      <c r="H9" s="2">
        <v>26172.920762998347</v>
      </c>
      <c r="I9" s="2">
        <v>26546</v>
      </c>
      <c r="J9" s="2">
        <f t="shared" si="11"/>
        <v>112923.73465326456</v>
      </c>
      <c r="K9" s="2">
        <f t="shared" si="20"/>
        <v>4985338.8000000007</v>
      </c>
      <c r="L9" s="2">
        <f t="shared" si="12"/>
        <v>686543.57517455774</v>
      </c>
      <c r="M9" s="2">
        <f t="shared" si="13"/>
        <v>1837056.4079462241</v>
      </c>
      <c r="N9" s="2">
        <f t="shared" si="14"/>
        <v>9.1473256098229699E-4</v>
      </c>
      <c r="O9" s="2">
        <f t="shared" si="15"/>
        <v>4.0383465370595388E-2</v>
      </c>
      <c r="P9" s="2">
        <f t="shared" si="16"/>
        <v>5.5613088308996174E-3</v>
      </c>
      <c r="Q9" s="2">
        <f t="shared" si="17"/>
        <v>1.4880975358009106E-2</v>
      </c>
      <c r="R9" s="2">
        <f t="shared" si="18"/>
        <v>1.9184955220068807</v>
      </c>
      <c r="S9" s="2">
        <f t="shared" si="0"/>
        <v>13097584.032</v>
      </c>
      <c r="T9" s="2">
        <f t="shared" si="1"/>
        <v>0.10609626595382746</v>
      </c>
      <c r="U9" s="2">
        <f t="shared" si="19"/>
        <v>0.2339024188121207</v>
      </c>
      <c r="V9" s="2">
        <f t="shared" si="2"/>
        <v>387571.6</v>
      </c>
      <c r="W9" s="2">
        <f t="shared" si="3"/>
        <v>127420.79999999999</v>
      </c>
      <c r="X9" s="2">
        <f t="shared" si="4"/>
        <v>331825</v>
      </c>
      <c r="Y9" s="2">
        <f t="shared" si="5"/>
        <v>39819</v>
      </c>
      <c r="Z9" s="2">
        <f t="shared" si="6"/>
        <v>3.1395026326447952E-3</v>
      </c>
      <c r="AA9" s="2">
        <f t="shared" si="7"/>
        <v>1.0321652490886998E-3</v>
      </c>
      <c r="AB9" s="2">
        <f t="shared" si="8"/>
        <v>2.6879303361684891E-3</v>
      </c>
      <c r="AC9" s="2">
        <f t="shared" si="9"/>
        <v>3.225516403402187E-4</v>
      </c>
    </row>
    <row r="10" spans="1:29" x14ac:dyDescent="0.25">
      <c r="A10" s="1" t="s">
        <v>254</v>
      </c>
      <c r="B10" s="1">
        <v>10</v>
      </c>
      <c r="C10" s="2" t="s">
        <v>27</v>
      </c>
      <c r="D10" s="2">
        <v>3526803.4047139748</v>
      </c>
      <c r="E10" s="2">
        <v>433196.5952860252</v>
      </c>
      <c r="F10" s="2">
        <v>3960000</v>
      </c>
      <c r="G10" s="2">
        <f t="shared" si="10"/>
        <v>237600000</v>
      </c>
      <c r="H10" s="2">
        <v>80895.607792166615</v>
      </c>
      <c r="I10" s="2">
        <v>90832</v>
      </c>
      <c r="J10" s="2">
        <f t="shared" si="11"/>
        <v>349026.16454834986</v>
      </c>
      <c r="K10" s="2">
        <f t="shared" si="20"/>
        <v>17058249.600000001</v>
      </c>
      <c r="L10" s="2">
        <f t="shared" si="12"/>
        <v>2121977.9134497503</v>
      </c>
      <c r="M10" s="2">
        <f t="shared" si="13"/>
        <v>5677998.1116742427</v>
      </c>
      <c r="N10" s="2">
        <f t="shared" si="14"/>
        <v>1.4689653390082065E-3</v>
      </c>
      <c r="O10" s="2">
        <f t="shared" si="15"/>
        <v>7.1793979797979801E-2</v>
      </c>
      <c r="P10" s="2">
        <f t="shared" si="16"/>
        <v>8.9308834741151106E-3</v>
      </c>
      <c r="Q10" s="2">
        <f t="shared" si="17"/>
        <v>2.3897298449807418E-2</v>
      </c>
      <c r="R10" s="2">
        <f t="shared" si="18"/>
        <v>3.4107134562495331</v>
      </c>
      <c r="S10" s="2">
        <f t="shared" si="0"/>
        <v>44815782.144000001</v>
      </c>
      <c r="T10" s="2">
        <f t="shared" si="1"/>
        <v>0.18861861171717173</v>
      </c>
      <c r="U10" s="2">
        <f t="shared" si="19"/>
        <v>0.41583319749283881</v>
      </c>
      <c r="V10" s="2">
        <f t="shared" si="2"/>
        <v>1326147.2</v>
      </c>
      <c r="W10" s="2">
        <f t="shared" si="3"/>
        <v>435993.59999999998</v>
      </c>
      <c r="X10" s="2">
        <f t="shared" si="4"/>
        <v>1135400</v>
      </c>
      <c r="Y10" s="2">
        <f t="shared" si="5"/>
        <v>136248</v>
      </c>
      <c r="Z10" s="2">
        <f t="shared" si="6"/>
        <v>5.581427609427609E-3</v>
      </c>
      <c r="AA10" s="2">
        <f t="shared" si="7"/>
        <v>1.834989898989899E-3</v>
      </c>
      <c r="AB10" s="2">
        <f t="shared" si="8"/>
        <v>4.7786195286195288E-3</v>
      </c>
      <c r="AC10" s="2">
        <f t="shared" si="9"/>
        <v>5.7343434343434341E-4</v>
      </c>
    </row>
    <row r="11" spans="1:29" x14ac:dyDescent="0.25">
      <c r="A11" s="1" t="s">
        <v>255</v>
      </c>
      <c r="B11" s="1">
        <v>20</v>
      </c>
      <c r="C11" s="2" t="s">
        <v>5</v>
      </c>
      <c r="D11" s="2">
        <v>2657821.6651178277</v>
      </c>
      <c r="E11" s="2">
        <v>521178.33488217229</v>
      </c>
      <c r="F11" s="2">
        <v>3179000</v>
      </c>
      <c r="G11" s="2">
        <f t="shared" si="10"/>
        <v>190740000</v>
      </c>
      <c r="H11" s="2">
        <v>61300.453698680169</v>
      </c>
      <c r="I11" s="2">
        <v>73321</v>
      </c>
      <c r="J11" s="2">
        <f>(H11/3198497.70855002)*13800000</f>
        <v>264482.372077509</v>
      </c>
      <c r="K11" s="2">
        <f t="shared" si="20"/>
        <v>13769683.800000001</v>
      </c>
      <c r="L11" s="2">
        <f t="shared" si="12"/>
        <v>1607976.1606741308</v>
      </c>
      <c r="M11" s="2">
        <f t="shared" si="13"/>
        <v>4302629.8935797652</v>
      </c>
      <c r="N11" s="2">
        <f t="shared" si="14"/>
        <v>1.3866119957927493E-3</v>
      </c>
      <c r="O11" s="2">
        <f t="shared" si="15"/>
        <v>7.2190855614973265E-2</v>
      </c>
      <c r="P11" s="2">
        <f t="shared" si="16"/>
        <v>8.4301990178993966E-3</v>
      </c>
      <c r="Q11" s="2">
        <f t="shared" si="17"/>
        <v>2.255756471416465E-2</v>
      </c>
      <c r="R11" s="2">
        <f t="shared" si="18"/>
        <v>3.4295678183184499</v>
      </c>
      <c r="S11" s="2">
        <f t="shared" si="0"/>
        <v>36175994.832000002</v>
      </c>
      <c r="T11" s="2">
        <f t="shared" si="1"/>
        <v>0.18966129197860965</v>
      </c>
      <c r="U11" s="2">
        <f t="shared" si="19"/>
        <v>0.41813191585964843</v>
      </c>
      <c r="V11" s="2">
        <f t="shared" si="2"/>
        <v>1070486.5999999999</v>
      </c>
      <c r="W11" s="2">
        <f t="shared" si="3"/>
        <v>351940.8</v>
      </c>
      <c r="X11" s="2">
        <f t="shared" si="4"/>
        <v>916512.5</v>
      </c>
      <c r="Y11" s="2">
        <f t="shared" si="5"/>
        <v>109981.5</v>
      </c>
      <c r="Z11" s="2">
        <f t="shared" si="6"/>
        <v>5.6122816399286979E-3</v>
      </c>
      <c r="AA11" s="2">
        <f t="shared" si="7"/>
        <v>1.8451336898395721E-3</v>
      </c>
      <c r="AB11" s="2">
        <f t="shared" si="8"/>
        <v>4.8050356506238855E-3</v>
      </c>
      <c r="AC11" s="2">
        <f t="shared" si="9"/>
        <v>5.7660427807486629E-4</v>
      </c>
    </row>
    <row r="12" spans="1:29" x14ac:dyDescent="0.25">
      <c r="A12" s="1" t="s">
        <v>255</v>
      </c>
      <c r="B12" s="1">
        <v>20</v>
      </c>
      <c r="C12" s="2" t="s">
        <v>6</v>
      </c>
      <c r="D12" s="2">
        <v>2920024.0238204203</v>
      </c>
      <c r="E12" s="2">
        <v>692975.97617957974</v>
      </c>
      <c r="F12" s="2">
        <v>3613000</v>
      </c>
      <c r="G12" s="2">
        <f t="shared" si="10"/>
        <v>216780000</v>
      </c>
      <c r="H12" s="2">
        <v>55601.686345633396</v>
      </c>
      <c r="I12" s="2">
        <v>68797</v>
      </c>
      <c r="J12" s="2">
        <f t="shared" si="11"/>
        <v>239894.8948810045</v>
      </c>
      <c r="K12" s="2">
        <f t="shared" si="20"/>
        <v>12920076.600000001</v>
      </c>
      <c r="L12" s="2">
        <f t="shared" si="12"/>
        <v>1458491.4261243679</v>
      </c>
      <c r="M12" s="2">
        <f t="shared" si="13"/>
        <v>3902637.9638250368</v>
      </c>
      <c r="N12" s="2">
        <f t="shared" si="14"/>
        <v>1.1066283553879716E-3</v>
      </c>
      <c r="O12" s="2">
        <f t="shared" si="15"/>
        <v>5.9599947412122899E-2</v>
      </c>
      <c r="P12" s="2">
        <f t="shared" si="16"/>
        <v>6.7279796389167262E-3</v>
      </c>
      <c r="Q12" s="2">
        <f t="shared" si="17"/>
        <v>1.8002758390188379E-2</v>
      </c>
      <c r="R12" s="2">
        <f t="shared" si="18"/>
        <v>2.8314120933578901</v>
      </c>
      <c r="S12" s="2">
        <f t="shared" si="0"/>
        <v>33943889.424000002</v>
      </c>
      <c r="T12" s="2">
        <f t="shared" si="1"/>
        <v>0.15658220049820096</v>
      </c>
      <c r="U12" s="2">
        <f t="shared" si="19"/>
        <v>0.34520494298444626</v>
      </c>
      <c r="V12" s="2">
        <f t="shared" si="2"/>
        <v>1004436.2</v>
      </c>
      <c r="W12" s="2">
        <f t="shared" si="3"/>
        <v>330225.59999999998</v>
      </c>
      <c r="X12" s="2">
        <f t="shared" si="4"/>
        <v>859962.5</v>
      </c>
      <c r="Y12" s="2">
        <f t="shared" si="5"/>
        <v>103195.5</v>
      </c>
      <c r="Z12" s="2">
        <f t="shared" si="6"/>
        <v>4.6334357413045481E-3</v>
      </c>
      <c r="AA12" s="2">
        <f t="shared" si="7"/>
        <v>1.5233213396069747E-3</v>
      </c>
      <c r="AB12" s="2">
        <f t="shared" si="8"/>
        <v>3.9669826552264972E-3</v>
      </c>
      <c r="AC12" s="2">
        <f t="shared" si="9"/>
        <v>4.7603791862717965E-4</v>
      </c>
    </row>
    <row r="13" spans="1:29" x14ac:dyDescent="0.25">
      <c r="A13" s="1" t="s">
        <v>255</v>
      </c>
      <c r="B13" s="1">
        <v>20</v>
      </c>
      <c r="C13" s="2" t="s">
        <v>8</v>
      </c>
      <c r="D13" s="2">
        <v>1552710.0083673177</v>
      </c>
      <c r="E13" s="2">
        <v>358289.99163268227</v>
      </c>
      <c r="F13" s="2">
        <v>1911000</v>
      </c>
      <c r="G13" s="2">
        <f t="shared" si="10"/>
        <v>114660000</v>
      </c>
      <c r="H13" s="2">
        <v>33923.179256590207</v>
      </c>
      <c r="I13" s="2">
        <v>41751</v>
      </c>
      <c r="J13" s="2">
        <f t="shared" si="11"/>
        <v>146362.42273663139</v>
      </c>
      <c r="K13" s="2">
        <f t="shared" si="20"/>
        <v>7840837.8000000007</v>
      </c>
      <c r="L13" s="2">
        <f t="shared" si="12"/>
        <v>889841.10634807055</v>
      </c>
      <c r="M13" s="2">
        <f t="shared" si="13"/>
        <v>2381040.8626357787</v>
      </c>
      <c r="N13" s="2">
        <f t="shared" si="14"/>
        <v>1.2764906919294557E-3</v>
      </c>
      <c r="O13" s="2">
        <f t="shared" si="15"/>
        <v>6.8383375196232346E-2</v>
      </c>
      <c r="P13" s="2">
        <f t="shared" si="16"/>
        <v>7.7606934096290823E-3</v>
      </c>
      <c r="Q13" s="2">
        <f t="shared" si="17"/>
        <v>2.0766098575229187E-2</v>
      </c>
      <c r="R13" s="2">
        <f t="shared" si="18"/>
        <v>3.2486860126970312</v>
      </c>
      <c r="S13" s="2">
        <f t="shared" si="0"/>
        <v>20599609.392000001</v>
      </c>
      <c r="T13" s="2">
        <f t="shared" si="1"/>
        <v>0.17965820156985873</v>
      </c>
      <c r="U13" s="2">
        <f t="shared" si="19"/>
        <v>0.39607885846721003</v>
      </c>
      <c r="V13" s="2">
        <f t="shared" si="2"/>
        <v>609564.6</v>
      </c>
      <c r="W13" s="2">
        <f t="shared" si="3"/>
        <v>200404.8</v>
      </c>
      <c r="X13" s="2">
        <f t="shared" si="4"/>
        <v>521887.5</v>
      </c>
      <c r="Y13" s="2">
        <f t="shared" si="5"/>
        <v>62626.5</v>
      </c>
      <c r="Z13" s="2">
        <f t="shared" si="6"/>
        <v>5.3162794348508629E-3</v>
      </c>
      <c r="AA13" s="2">
        <f t="shared" si="7"/>
        <v>1.7478178963893248E-3</v>
      </c>
      <c r="AB13" s="2">
        <f t="shared" si="8"/>
        <v>4.5516091051805334E-3</v>
      </c>
      <c r="AC13" s="2">
        <f t="shared" si="9"/>
        <v>5.4619309262166408E-4</v>
      </c>
    </row>
    <row r="14" spans="1:29" x14ac:dyDescent="0.25">
      <c r="A14" s="1" t="s">
        <v>255</v>
      </c>
      <c r="B14" s="1">
        <v>20</v>
      </c>
      <c r="C14" s="2" t="s">
        <v>9</v>
      </c>
      <c r="D14" s="2">
        <v>2139144.3154718452</v>
      </c>
      <c r="E14" s="2">
        <v>373855.68452815479</v>
      </c>
      <c r="F14" s="2">
        <v>2513000</v>
      </c>
      <c r="G14" s="2">
        <f t="shared" si="10"/>
        <v>150780000</v>
      </c>
      <c r="H14" s="2">
        <v>51458.635956587335</v>
      </c>
      <c r="I14" s="2">
        <v>60452</v>
      </c>
      <c r="J14" s="2">
        <f t="shared" si="11"/>
        <v>222019.59823283076</v>
      </c>
      <c r="K14" s="2">
        <f t="shared" si="20"/>
        <v>11352885.600000001</v>
      </c>
      <c r="L14" s="2">
        <f t="shared" si="12"/>
        <v>1349814.8037488768</v>
      </c>
      <c r="M14" s="2">
        <f t="shared" si="13"/>
        <v>3611840.5654543843</v>
      </c>
      <c r="N14" s="2">
        <f t="shared" si="14"/>
        <v>1.4724737911714469E-3</v>
      </c>
      <c r="O14" s="2">
        <f t="shared" si="15"/>
        <v>7.529437325905293E-2</v>
      </c>
      <c r="P14" s="2">
        <f t="shared" si="16"/>
        <v>8.9522138463249551E-3</v>
      </c>
      <c r="Q14" s="2">
        <f t="shared" si="17"/>
        <v>2.3954374356376072E-2</v>
      </c>
      <c r="R14" s="2">
        <f t="shared" si="18"/>
        <v>3.5770064952124727</v>
      </c>
      <c r="S14" s="2">
        <f t="shared" si="0"/>
        <v>29826533.184</v>
      </c>
      <c r="T14" s="2">
        <f t="shared" si="1"/>
        <v>0.19781491699164347</v>
      </c>
      <c r="U14" s="2">
        <f t="shared" si="19"/>
        <v>0.43610759667640409</v>
      </c>
      <c r="V14" s="2">
        <f t="shared" si="2"/>
        <v>882599.2</v>
      </c>
      <c r="W14" s="2">
        <f t="shared" si="3"/>
        <v>290169.59999999998</v>
      </c>
      <c r="X14" s="2">
        <f t="shared" si="4"/>
        <v>755650</v>
      </c>
      <c r="Y14" s="2">
        <f t="shared" si="5"/>
        <v>90678</v>
      </c>
      <c r="Z14" s="2">
        <f t="shared" si="6"/>
        <v>5.8535561745589595E-3</v>
      </c>
      <c r="AA14" s="2">
        <f t="shared" si="7"/>
        <v>1.9244568245125346E-3</v>
      </c>
      <c r="AB14" s="2">
        <f t="shared" si="8"/>
        <v>5.0116063138347265E-3</v>
      </c>
      <c r="AC14" s="2">
        <f t="shared" si="9"/>
        <v>6.013927576601671E-4</v>
      </c>
    </row>
    <row r="15" spans="1:29" x14ac:dyDescent="0.25">
      <c r="A15" s="1" t="s">
        <v>255</v>
      </c>
      <c r="B15" s="1">
        <v>20</v>
      </c>
      <c r="C15" s="2" t="s">
        <v>12</v>
      </c>
      <c r="D15" s="2">
        <v>3065373.437968364</v>
      </c>
      <c r="E15" s="2">
        <v>694626.56203163601</v>
      </c>
      <c r="F15" s="2">
        <v>3760000</v>
      </c>
      <c r="G15" s="2">
        <f t="shared" si="10"/>
        <v>225600000</v>
      </c>
      <c r="H15" s="2">
        <v>68550.228765460619</v>
      </c>
      <c r="I15" s="2">
        <v>84084</v>
      </c>
      <c r="J15" s="2">
        <f t="shared" si="11"/>
        <v>295761.71164187108</v>
      </c>
      <c r="K15" s="2">
        <f t="shared" si="20"/>
        <v>15790975.200000001</v>
      </c>
      <c r="L15" s="2">
        <f t="shared" si="12"/>
        <v>1798145.4787502163</v>
      </c>
      <c r="M15" s="2">
        <f t="shared" si="13"/>
        <v>4811485.8162029032</v>
      </c>
      <c r="N15" s="2">
        <f t="shared" si="14"/>
        <v>1.3110004948664498E-3</v>
      </c>
      <c r="O15" s="2">
        <f t="shared" si="15"/>
        <v>6.9995457446808518E-2</v>
      </c>
      <c r="P15" s="2">
        <f t="shared" si="16"/>
        <v>7.9705030086445767E-3</v>
      </c>
      <c r="Q15" s="2">
        <f t="shared" si="17"/>
        <v>2.1327508050544782E-2</v>
      </c>
      <c r="R15" s="2">
        <f t="shared" si="18"/>
        <v>3.3252711336235059</v>
      </c>
      <c r="S15" s="2">
        <f t="shared" si="0"/>
        <v>41486372.928000003</v>
      </c>
      <c r="T15" s="2">
        <f t="shared" si="1"/>
        <v>0.18389349702127661</v>
      </c>
      <c r="U15" s="2">
        <f t="shared" si="19"/>
        <v>0.40541609424609915</v>
      </c>
      <c r="V15" s="2">
        <f t="shared" si="2"/>
        <v>1227626.3999999999</v>
      </c>
      <c r="W15" s="2">
        <f t="shared" si="3"/>
        <v>403603.20000000001</v>
      </c>
      <c r="X15" s="2">
        <f t="shared" si="4"/>
        <v>1051050</v>
      </c>
      <c r="Y15" s="2">
        <f t="shared" si="5"/>
        <v>126126</v>
      </c>
      <c r="Z15" s="2">
        <f t="shared" si="6"/>
        <v>5.4416063829787233E-3</v>
      </c>
      <c r="AA15" s="2">
        <f t="shared" si="7"/>
        <v>1.7890212765957448E-3</v>
      </c>
      <c r="AB15" s="2">
        <f t="shared" si="8"/>
        <v>4.6589095744680852E-3</v>
      </c>
      <c r="AC15" s="2">
        <f t="shared" si="9"/>
        <v>5.5906914893617018E-4</v>
      </c>
    </row>
    <row r="16" spans="1:29" x14ac:dyDescent="0.25">
      <c r="A16" s="1" t="s">
        <v>255</v>
      </c>
      <c r="B16" s="1">
        <v>20</v>
      </c>
      <c r="C16" s="2" t="s">
        <v>16</v>
      </c>
      <c r="D16" s="2">
        <v>2545772.3502515913</v>
      </c>
      <c r="E16" s="2">
        <v>438227.6497484087</v>
      </c>
      <c r="F16" s="2">
        <v>2984000</v>
      </c>
      <c r="G16" s="2">
        <f t="shared" si="10"/>
        <v>179040000</v>
      </c>
      <c r="H16" s="2">
        <v>53748.727827815179</v>
      </c>
      <c r="I16" s="2">
        <v>63001</v>
      </c>
      <c r="J16" s="2">
        <f t="shared" si="11"/>
        <v>231900.25806212009</v>
      </c>
      <c r="K16" s="2">
        <f t="shared" si="20"/>
        <v>11831587.800000001</v>
      </c>
      <c r="L16" s="2">
        <f t="shared" si="12"/>
        <v>1409886.3515515851</v>
      </c>
      <c r="M16" s="2">
        <f t="shared" si="13"/>
        <v>3772580.2851410117</v>
      </c>
      <c r="N16" s="2">
        <f t="shared" si="14"/>
        <v>1.2952427282289995E-3</v>
      </c>
      <c r="O16" s="2">
        <f t="shared" si="15"/>
        <v>6.6083488605898133E-2</v>
      </c>
      <c r="P16" s="2">
        <f t="shared" si="16"/>
        <v>7.874700354957468E-3</v>
      </c>
      <c r="Q16" s="2">
        <f t="shared" si="17"/>
        <v>2.1071158875899304E-2</v>
      </c>
      <c r="R16" s="2">
        <f t="shared" si="18"/>
        <v>3.1394254011029448</v>
      </c>
      <c r="S16" s="2">
        <f t="shared" si="0"/>
        <v>31084189.392000001</v>
      </c>
      <c r="T16" s="2">
        <f t="shared" si="1"/>
        <v>0.17361589249329759</v>
      </c>
      <c r="U16" s="2">
        <f t="shared" si="19"/>
        <v>0.38275783632272525</v>
      </c>
      <c r="V16" s="2">
        <f t="shared" si="2"/>
        <v>919814.6</v>
      </c>
      <c r="W16" s="2">
        <f t="shared" si="3"/>
        <v>302404.8</v>
      </c>
      <c r="X16" s="2">
        <f t="shared" si="4"/>
        <v>787512.5</v>
      </c>
      <c r="Y16" s="2">
        <f t="shared" si="5"/>
        <v>94501.5</v>
      </c>
      <c r="Z16" s="2">
        <f t="shared" si="6"/>
        <v>5.1374810098302054E-3</v>
      </c>
      <c r="AA16" s="2">
        <f t="shared" si="7"/>
        <v>1.6890348525469168E-3</v>
      </c>
      <c r="AB16" s="2">
        <f t="shared" si="8"/>
        <v>4.3985282618409297E-3</v>
      </c>
      <c r="AC16" s="2">
        <f t="shared" si="9"/>
        <v>5.2782339142091149E-4</v>
      </c>
    </row>
    <row r="17" spans="1:29" x14ac:dyDescent="0.25">
      <c r="A17" s="1" t="s">
        <v>255</v>
      </c>
      <c r="B17" s="1">
        <v>20</v>
      </c>
      <c r="C17" s="2" t="s">
        <v>17</v>
      </c>
      <c r="D17" s="2">
        <v>2988136.1019385923</v>
      </c>
      <c r="E17" s="2">
        <v>867863.89806140773</v>
      </c>
      <c r="F17" s="2">
        <v>3856000</v>
      </c>
      <c r="G17" s="2">
        <f t="shared" si="10"/>
        <v>231360000</v>
      </c>
      <c r="H17" s="2">
        <v>58343.822349288042</v>
      </c>
      <c r="I17" s="2">
        <v>75289</v>
      </c>
      <c r="J17" s="2">
        <f t="shared" si="11"/>
        <v>251725.91065734185</v>
      </c>
      <c r="K17" s="2">
        <f t="shared" si="20"/>
        <v>14139274.200000001</v>
      </c>
      <c r="L17" s="2">
        <f t="shared" si="12"/>
        <v>1530420.5727645638</v>
      </c>
      <c r="M17" s="2">
        <f t="shared" si="13"/>
        <v>4095106.3001864674</v>
      </c>
      <c r="N17" s="2">
        <f t="shared" si="14"/>
        <v>1.0880269305728815E-3</v>
      </c>
      <c r="O17" s="2">
        <f t="shared" si="15"/>
        <v>6.1113737033195024E-2</v>
      </c>
      <c r="P17" s="2">
        <f t="shared" si="16"/>
        <v>6.6148883677583153E-3</v>
      </c>
      <c r="Q17" s="2">
        <f t="shared" si="17"/>
        <v>1.7700148254609558E-2</v>
      </c>
      <c r="R17" s="2">
        <f t="shared" si="18"/>
        <v>2.9033276306362246</v>
      </c>
      <c r="S17" s="2">
        <f t="shared" si="0"/>
        <v>37146990.288000003</v>
      </c>
      <c r="T17" s="2">
        <f t="shared" si="1"/>
        <v>0.16055925954356848</v>
      </c>
      <c r="U17" s="2">
        <f t="shared" si="19"/>
        <v>0.35397286447637633</v>
      </c>
      <c r="V17" s="2">
        <f t="shared" si="2"/>
        <v>1099219.3999999999</v>
      </c>
      <c r="W17" s="2">
        <f t="shared" si="3"/>
        <v>361387.2</v>
      </c>
      <c r="X17" s="2">
        <f t="shared" si="4"/>
        <v>941112.5</v>
      </c>
      <c r="Y17" s="2">
        <f t="shared" si="5"/>
        <v>112933.5</v>
      </c>
      <c r="Z17" s="2">
        <f t="shared" si="6"/>
        <v>4.751121196403872E-3</v>
      </c>
      <c r="AA17" s="2">
        <f t="shared" si="7"/>
        <v>1.5620124481327802E-3</v>
      </c>
      <c r="AB17" s="2">
        <f t="shared" si="8"/>
        <v>4.0677407503457814E-3</v>
      </c>
      <c r="AC17" s="2">
        <f t="shared" si="9"/>
        <v>4.8812889004149379E-4</v>
      </c>
    </row>
    <row r="18" spans="1:29" x14ac:dyDescent="0.25">
      <c r="A18" s="1" t="s">
        <v>255</v>
      </c>
      <c r="B18" s="1">
        <v>20</v>
      </c>
      <c r="C18" s="2" t="s">
        <v>22</v>
      </c>
      <c r="D18" s="2">
        <v>2048897.314787836</v>
      </c>
      <c r="E18" s="2">
        <v>308102.68521216395</v>
      </c>
      <c r="F18" s="2">
        <v>2357000</v>
      </c>
      <c r="G18" s="2">
        <f t="shared" si="10"/>
        <v>141420000</v>
      </c>
      <c r="H18" s="2">
        <v>38665.656581146774</v>
      </c>
      <c r="I18" s="2">
        <v>44480</v>
      </c>
      <c r="J18" s="2">
        <f t="shared" si="11"/>
        <v>166823.96219746451</v>
      </c>
      <c r="K18" s="2">
        <f t="shared" si="20"/>
        <v>8353344.0000000009</v>
      </c>
      <c r="L18" s="2">
        <f t="shared" si="12"/>
        <v>1014241.3353889328</v>
      </c>
      <c r="M18" s="2">
        <f t="shared" si="13"/>
        <v>2713911.5589370131</v>
      </c>
      <c r="N18" s="2">
        <f t="shared" si="14"/>
        <v>1.1796348620949266E-3</v>
      </c>
      <c r="O18" s="2">
        <f t="shared" si="15"/>
        <v>5.9067628341111587E-2</v>
      </c>
      <c r="P18" s="2">
        <f t="shared" si="16"/>
        <v>7.1718380383887208E-3</v>
      </c>
      <c r="Q18" s="2">
        <f t="shared" si="17"/>
        <v>1.9190436705819637E-2</v>
      </c>
      <c r="R18" s="2">
        <f t="shared" si="18"/>
        <v>2.8061232345479263</v>
      </c>
      <c r="S18" s="2">
        <f t="shared" si="0"/>
        <v>21946076.16</v>
      </c>
      <c r="T18" s="2">
        <f t="shared" si="1"/>
        <v>0.15518368095036064</v>
      </c>
      <c r="U18" s="2">
        <f t="shared" si="19"/>
        <v>0.34212173263717316</v>
      </c>
      <c r="V18" s="2">
        <f t="shared" si="2"/>
        <v>649408</v>
      </c>
      <c r="W18" s="2">
        <f t="shared" si="3"/>
        <v>213504</v>
      </c>
      <c r="X18" s="2">
        <f t="shared" si="4"/>
        <v>556000</v>
      </c>
      <c r="Y18" s="2">
        <f t="shared" si="5"/>
        <v>66720</v>
      </c>
      <c r="Z18" s="2">
        <f t="shared" si="6"/>
        <v>4.5920520435581954E-3</v>
      </c>
      <c r="AA18" s="2">
        <f t="shared" si="7"/>
        <v>1.5097157403479E-3</v>
      </c>
      <c r="AB18" s="2">
        <f t="shared" si="8"/>
        <v>3.9315514071559896E-3</v>
      </c>
      <c r="AC18" s="2">
        <f t="shared" si="9"/>
        <v>4.717861688587187E-4</v>
      </c>
    </row>
    <row r="19" spans="1:29" x14ac:dyDescent="0.25">
      <c r="A19" s="1" t="s">
        <v>255</v>
      </c>
      <c r="B19" s="1">
        <v>20</v>
      </c>
      <c r="C19" s="2" t="s">
        <v>25</v>
      </c>
      <c r="D19" s="2">
        <v>2967865.2229809216</v>
      </c>
      <c r="E19" s="2">
        <v>779134.77701907838</v>
      </c>
      <c r="F19" s="2">
        <v>3747000</v>
      </c>
      <c r="G19" s="2">
        <f t="shared" si="10"/>
        <v>224820000</v>
      </c>
      <c r="H19" s="2">
        <v>63234.459588119003</v>
      </c>
      <c r="I19" s="2">
        <v>79835</v>
      </c>
      <c r="J19" s="2">
        <f t="shared" si="11"/>
        <v>272826.68984985311</v>
      </c>
      <c r="K19" s="2">
        <f t="shared" si="20"/>
        <v>14993013</v>
      </c>
      <c r="L19" s="2">
        <f t="shared" si="12"/>
        <v>1658707.1940871505</v>
      </c>
      <c r="M19" s="2">
        <f t="shared" si="13"/>
        <v>4438376.2225573929</v>
      </c>
      <c r="N19" s="2">
        <f t="shared" si="14"/>
        <v>1.2135338931138382E-3</v>
      </c>
      <c r="O19" s="2">
        <f t="shared" si="15"/>
        <v>6.668896450493729E-2</v>
      </c>
      <c r="P19" s="2">
        <f t="shared" si="16"/>
        <v>7.3779343211776106E-3</v>
      </c>
      <c r="Q19" s="2">
        <f t="shared" si="17"/>
        <v>1.9741910072757732E-2</v>
      </c>
      <c r="R19" s="2">
        <f t="shared" si="18"/>
        <v>3.1681897181403706</v>
      </c>
      <c r="S19" s="2">
        <f t="shared" si="0"/>
        <v>39389950.32</v>
      </c>
      <c r="T19" s="2">
        <f t="shared" si="1"/>
        <v>0.17520661115559114</v>
      </c>
      <c r="U19" s="2">
        <f t="shared" si="19"/>
        <v>0.38626477353125965</v>
      </c>
      <c r="V19" s="2">
        <f t="shared" si="2"/>
        <v>1165591</v>
      </c>
      <c r="W19" s="2">
        <f t="shared" si="3"/>
        <v>383208</v>
      </c>
      <c r="X19" s="2">
        <f t="shared" si="4"/>
        <v>997937.5</v>
      </c>
      <c r="Y19" s="2">
        <f t="shared" si="5"/>
        <v>119752.5</v>
      </c>
      <c r="Z19" s="2">
        <f t="shared" si="6"/>
        <v>5.1845520861133355E-3</v>
      </c>
      <c r="AA19" s="2">
        <f t="shared" si="7"/>
        <v>1.704510274886576E-3</v>
      </c>
      <c r="AB19" s="2">
        <f t="shared" si="8"/>
        <v>4.4388288408504584E-3</v>
      </c>
      <c r="AC19" s="2">
        <f t="shared" si="9"/>
        <v>5.3265946090205502E-4</v>
      </c>
    </row>
    <row r="20" spans="1:29" x14ac:dyDescent="0.25">
      <c r="A20" s="1" t="s">
        <v>256</v>
      </c>
      <c r="B20" s="1">
        <v>30</v>
      </c>
      <c r="C20" s="2" t="s">
        <v>2</v>
      </c>
      <c r="D20" s="2">
        <v>3108395.6103144148</v>
      </c>
      <c r="E20" s="2">
        <v>1275604.3896855852</v>
      </c>
      <c r="F20" s="2">
        <v>4384000</v>
      </c>
      <c r="G20" s="2">
        <f t="shared" si="10"/>
        <v>263040000</v>
      </c>
      <c r="H20" s="2">
        <v>59775.638759846493</v>
      </c>
      <c r="I20" s="2">
        <v>84306</v>
      </c>
      <c r="J20" s="2">
        <f t="shared" si="11"/>
        <v>257903.51910548549</v>
      </c>
      <c r="K20" s="2">
        <f t="shared" si="20"/>
        <v>15832666.800000001</v>
      </c>
      <c r="L20" s="2">
        <f t="shared" si="12"/>
        <v>1567978.6415181328</v>
      </c>
      <c r="M20" s="2">
        <f t="shared" si="13"/>
        <v>4195604.3506653253</v>
      </c>
      <c r="N20" s="2">
        <f t="shared" si="14"/>
        <v>9.8047262433654755E-4</v>
      </c>
      <c r="O20" s="2">
        <f t="shared" si="15"/>
        <v>6.0191099452554749E-2</v>
      </c>
      <c r="P20" s="2">
        <f t="shared" si="16"/>
        <v>5.9609893610026339E-3</v>
      </c>
      <c r="Q20" s="2">
        <f t="shared" si="17"/>
        <v>1.5950442330692385E-2</v>
      </c>
      <c r="R20" s="2">
        <f t="shared" si="18"/>
        <v>2.859495927471333</v>
      </c>
      <c r="S20" s="2">
        <f t="shared" si="0"/>
        <v>41595905.952</v>
      </c>
      <c r="T20" s="2">
        <f t="shared" si="1"/>
        <v>0.15813528722627737</v>
      </c>
      <c r="U20" s="2">
        <f t="shared" si="19"/>
        <v>0.34862891591182688</v>
      </c>
      <c r="V20" s="2">
        <f t="shared" si="2"/>
        <v>1230867.5999999999</v>
      </c>
      <c r="W20" s="2">
        <f t="shared" si="3"/>
        <v>404668.8</v>
      </c>
      <c r="X20" s="2">
        <f t="shared" si="4"/>
        <v>1053825</v>
      </c>
      <c r="Y20" s="2">
        <f t="shared" si="5"/>
        <v>126459</v>
      </c>
      <c r="Z20" s="2">
        <f t="shared" si="6"/>
        <v>4.6793932481751822E-3</v>
      </c>
      <c r="AA20" s="2">
        <f t="shared" si="7"/>
        <v>1.5384306569343066E-3</v>
      </c>
      <c r="AB20" s="2">
        <f t="shared" si="8"/>
        <v>4.0063298357664234E-3</v>
      </c>
      <c r="AC20" s="2">
        <f t="shared" si="9"/>
        <v>4.8075958029197082E-4</v>
      </c>
    </row>
    <row r="21" spans="1:29" x14ac:dyDescent="0.25">
      <c r="A21" s="1" t="s">
        <v>256</v>
      </c>
      <c r="B21" s="1">
        <v>30</v>
      </c>
      <c r="C21" s="2" t="s">
        <v>3</v>
      </c>
      <c r="D21" s="2">
        <v>3912165.2918185992</v>
      </c>
      <c r="E21" s="2">
        <v>1318834.7081814008</v>
      </c>
      <c r="F21" s="2">
        <v>5231000</v>
      </c>
      <c r="G21" s="2">
        <f t="shared" si="10"/>
        <v>313860000</v>
      </c>
      <c r="H21" s="2">
        <v>82726.104299220518</v>
      </c>
      <c r="I21" s="2">
        <v>110614</v>
      </c>
      <c r="J21" s="2">
        <f t="shared" si="11"/>
        <v>356923.88844848529</v>
      </c>
      <c r="K21" s="2">
        <f t="shared" si="20"/>
        <v>20773309.200000003</v>
      </c>
      <c r="L21" s="2">
        <f t="shared" si="12"/>
        <v>2169993.7855672403</v>
      </c>
      <c r="M21" s="2">
        <f t="shared" si="13"/>
        <v>5806479.1997597786</v>
      </c>
      <c r="N21" s="2">
        <f t="shared" si="14"/>
        <v>1.1372073167924721E-3</v>
      </c>
      <c r="O21" s="2">
        <f t="shared" si="15"/>
        <v>6.6186545593576757E-2</v>
      </c>
      <c r="P21" s="2">
        <f t="shared" si="16"/>
        <v>6.9138908607890154E-3</v>
      </c>
      <c r="Q21" s="2">
        <f t="shared" si="17"/>
        <v>1.8500220479703622E-2</v>
      </c>
      <c r="R21" s="2">
        <f t="shared" si="18"/>
        <v>3.1443213249063762</v>
      </c>
      <c r="S21" s="2">
        <f t="shared" si="0"/>
        <v>54576062.688000001</v>
      </c>
      <c r="T21" s="2">
        <f t="shared" si="1"/>
        <v>0.17388664591856243</v>
      </c>
      <c r="U21" s="2">
        <f t="shared" si="19"/>
        <v>0.38335474593591251</v>
      </c>
      <c r="V21" s="2">
        <f t="shared" si="2"/>
        <v>1614964.4</v>
      </c>
      <c r="W21" s="2">
        <f t="shared" si="3"/>
        <v>530947.19999999995</v>
      </c>
      <c r="X21" s="2">
        <f t="shared" si="4"/>
        <v>1382675</v>
      </c>
      <c r="Y21" s="2">
        <f t="shared" si="5"/>
        <v>165921</v>
      </c>
      <c r="Z21" s="2">
        <f t="shared" si="6"/>
        <v>5.1454928949213018E-3</v>
      </c>
      <c r="AA21" s="2">
        <f t="shared" si="7"/>
        <v>1.6916688969604281E-3</v>
      </c>
      <c r="AB21" s="2">
        <f t="shared" si="8"/>
        <v>4.4053877525011154E-3</v>
      </c>
      <c r="AC21" s="2">
        <f t="shared" si="9"/>
        <v>5.286465303001338E-4</v>
      </c>
    </row>
    <row r="22" spans="1:29" x14ac:dyDescent="0.25">
      <c r="A22" s="1" t="s">
        <v>256</v>
      </c>
      <c r="B22" s="1">
        <v>30</v>
      </c>
      <c r="C22" s="2" t="s">
        <v>7</v>
      </c>
      <c r="D22" s="2">
        <v>2135812.8027038169</v>
      </c>
      <c r="E22" s="2">
        <v>752187.19729618309</v>
      </c>
      <c r="F22" s="2">
        <v>2888000</v>
      </c>
      <c r="G22" s="2">
        <f t="shared" si="10"/>
        <v>173280000</v>
      </c>
      <c r="H22" s="2">
        <v>46266.822974360628</v>
      </c>
      <c r="I22" s="2">
        <v>62561</v>
      </c>
      <c r="J22" s="2">
        <f t="shared" si="11"/>
        <v>199619.38860841666</v>
      </c>
      <c r="K22" s="2">
        <f t="shared" si="20"/>
        <v>11748955.800000001</v>
      </c>
      <c r="L22" s="2">
        <f t="shared" si="12"/>
        <v>1213628.0220468231</v>
      </c>
      <c r="M22" s="2">
        <f t="shared" si="13"/>
        <v>3247431.3581586624</v>
      </c>
      <c r="N22" s="2">
        <f t="shared" si="14"/>
        <v>1.1520047819045282E-3</v>
      </c>
      <c r="O22" s="2">
        <f t="shared" si="15"/>
        <v>6.7803299861495844E-2</v>
      </c>
      <c r="P22" s="2">
        <f t="shared" si="16"/>
        <v>7.0038551595499945E-3</v>
      </c>
      <c r="Q22" s="2">
        <f t="shared" si="17"/>
        <v>1.874094735779468E-2</v>
      </c>
      <c r="R22" s="2">
        <f t="shared" si="18"/>
        <v>3.2211283991562936</v>
      </c>
      <c r="S22" s="2">
        <f t="shared" si="0"/>
        <v>30867096.912</v>
      </c>
      <c r="T22" s="2">
        <f t="shared" si="1"/>
        <v>0.17813421578947369</v>
      </c>
      <c r="U22" s="2">
        <f t="shared" si="19"/>
        <v>0.39271904219976034</v>
      </c>
      <c r="V22" s="2">
        <f t="shared" si="2"/>
        <v>913390.6</v>
      </c>
      <c r="W22" s="2">
        <f t="shared" si="3"/>
        <v>300292.8</v>
      </c>
      <c r="X22" s="2">
        <f t="shared" si="4"/>
        <v>782012.5</v>
      </c>
      <c r="Y22" s="2">
        <f t="shared" si="5"/>
        <v>93841.5</v>
      </c>
      <c r="Z22" s="2">
        <f t="shared" si="6"/>
        <v>5.2711830563250232E-3</v>
      </c>
      <c r="AA22" s="2">
        <f t="shared" si="7"/>
        <v>1.7329916897506925E-3</v>
      </c>
      <c r="AB22" s="2">
        <f t="shared" si="8"/>
        <v>4.5129991920590954E-3</v>
      </c>
      <c r="AC22" s="2">
        <f t="shared" si="9"/>
        <v>5.4155990304709137E-4</v>
      </c>
    </row>
    <row r="23" spans="1:29" x14ac:dyDescent="0.25">
      <c r="A23" s="1" t="s">
        <v>256</v>
      </c>
      <c r="B23" s="1">
        <v>30</v>
      </c>
      <c r="C23" s="2" t="s">
        <v>10</v>
      </c>
      <c r="D23" s="2">
        <v>3176892.3870594478</v>
      </c>
      <c r="E23" s="2">
        <v>783107.61294055218</v>
      </c>
      <c r="F23" s="2">
        <v>3960000</v>
      </c>
      <c r="G23" s="2">
        <f t="shared" si="10"/>
        <v>237600000</v>
      </c>
      <c r="H23" s="2">
        <v>64763.678945084619</v>
      </c>
      <c r="I23" s="2">
        <v>80728</v>
      </c>
      <c r="J23" s="2">
        <f t="shared" si="11"/>
        <v>279424.54579632252</v>
      </c>
      <c r="K23" s="2">
        <f t="shared" si="20"/>
        <v>15160718.4</v>
      </c>
      <c r="L23" s="2">
        <f t="shared" si="12"/>
        <v>1698820.2458196708</v>
      </c>
      <c r="M23" s="2">
        <f t="shared" si="13"/>
        <v>4545710.9080633624</v>
      </c>
      <c r="N23" s="2">
        <f t="shared" si="14"/>
        <v>1.1760292331495057E-3</v>
      </c>
      <c r="O23" s="2">
        <f t="shared" si="15"/>
        <v>6.3807737373737378E-2</v>
      </c>
      <c r="P23" s="2">
        <f t="shared" si="16"/>
        <v>7.1499168595103996E-3</v>
      </c>
      <c r="Q23" s="2">
        <f t="shared" si="17"/>
        <v>1.9131779916091593E-2</v>
      </c>
      <c r="R23" s="2">
        <f t="shared" si="18"/>
        <v>3.0313113869133375</v>
      </c>
      <c r="S23" s="2">
        <f t="shared" si="0"/>
        <v>39830549.376000002</v>
      </c>
      <c r="T23" s="2">
        <f t="shared" si="1"/>
        <v>0.16763699232323234</v>
      </c>
      <c r="U23" s="2">
        <f t="shared" si="19"/>
        <v>0.36957660700195849</v>
      </c>
      <c r="V23" s="2">
        <f t="shared" si="2"/>
        <v>1178628.8</v>
      </c>
      <c r="W23" s="2">
        <f t="shared" si="3"/>
        <v>387494.39999999997</v>
      </c>
      <c r="X23" s="2">
        <f t="shared" si="4"/>
        <v>1009100</v>
      </c>
      <c r="Y23" s="2">
        <f t="shared" si="5"/>
        <v>121092</v>
      </c>
      <c r="Z23" s="2">
        <f t="shared" si="6"/>
        <v>4.9605589225589228E-3</v>
      </c>
      <c r="AA23" s="2">
        <f t="shared" si="7"/>
        <v>1.6308686868686867E-3</v>
      </c>
      <c r="AB23" s="2">
        <f t="shared" si="8"/>
        <v>4.2470538720538725E-3</v>
      </c>
      <c r="AC23" s="2">
        <f t="shared" si="9"/>
        <v>5.0964646464646463E-4</v>
      </c>
    </row>
    <row r="24" spans="1:29" x14ac:dyDescent="0.25">
      <c r="A24" s="1" t="s">
        <v>256</v>
      </c>
      <c r="B24" s="1">
        <v>30</v>
      </c>
      <c r="C24" s="2" t="s">
        <v>13</v>
      </c>
      <c r="D24" s="2">
        <v>1170934.4889195373</v>
      </c>
      <c r="E24" s="2">
        <v>321065.51108046272</v>
      </c>
      <c r="F24" s="2">
        <v>1492000</v>
      </c>
      <c r="G24" s="2">
        <f t="shared" si="10"/>
        <v>89520000</v>
      </c>
      <c r="H24" s="2">
        <v>26256.557815879383</v>
      </c>
      <c r="I24" s="2">
        <v>33456</v>
      </c>
      <c r="J24" s="2">
        <f t="shared" si="11"/>
        <v>113284.58885261977</v>
      </c>
      <c r="K24" s="2">
        <f t="shared" si="20"/>
        <v>6283036.8000000007</v>
      </c>
      <c r="L24" s="2">
        <f t="shared" si="12"/>
        <v>688737.4641112173</v>
      </c>
      <c r="M24" s="2">
        <f t="shared" si="13"/>
        <v>1842926.8258995027</v>
      </c>
      <c r="N24" s="2">
        <f t="shared" si="14"/>
        <v>1.2654668102392735E-3</v>
      </c>
      <c r="O24" s="2">
        <f t="shared" si="15"/>
        <v>7.0185844504021461E-2</v>
      </c>
      <c r="P24" s="2">
        <f t="shared" si="16"/>
        <v>7.6936714042808007E-3</v>
      </c>
      <c r="Q24" s="2">
        <f t="shared" si="17"/>
        <v>2.0586760789762095E-2</v>
      </c>
      <c r="R24" s="2">
        <f t="shared" si="18"/>
        <v>3.334315843218365</v>
      </c>
      <c r="S24" s="2">
        <f t="shared" si="0"/>
        <v>16506922.752</v>
      </c>
      <c r="T24" s="2">
        <f t="shared" si="1"/>
        <v>0.18439368579088472</v>
      </c>
      <c r="U24" s="2">
        <f t="shared" si="19"/>
        <v>0.4065188226222789</v>
      </c>
      <c r="V24" s="2">
        <f t="shared" si="2"/>
        <v>488457.6</v>
      </c>
      <c r="W24" s="2">
        <f t="shared" si="3"/>
        <v>160588.79999999999</v>
      </c>
      <c r="X24" s="2">
        <f t="shared" si="4"/>
        <v>418200</v>
      </c>
      <c r="Y24" s="2">
        <f t="shared" si="5"/>
        <v>50184</v>
      </c>
      <c r="Z24" s="2">
        <f t="shared" si="6"/>
        <v>5.4564075067024126E-3</v>
      </c>
      <c r="AA24" s="2">
        <f t="shared" si="7"/>
        <v>1.7938873994638067E-3</v>
      </c>
      <c r="AB24" s="2">
        <f t="shared" si="8"/>
        <v>4.6715817694369969E-3</v>
      </c>
      <c r="AC24" s="2">
        <f t="shared" si="9"/>
        <v>5.6058981233243971E-4</v>
      </c>
    </row>
    <row r="25" spans="1:29" x14ac:dyDescent="0.25">
      <c r="A25" s="1" t="s">
        <v>256</v>
      </c>
      <c r="B25" s="1">
        <v>30</v>
      </c>
      <c r="C25" s="2" t="s">
        <v>19</v>
      </c>
      <c r="D25" s="2">
        <v>1935150.8791296578</v>
      </c>
      <c r="E25" s="2">
        <v>434849.12087034225</v>
      </c>
      <c r="F25" s="2">
        <v>2370000</v>
      </c>
      <c r="G25" s="2">
        <f t="shared" si="10"/>
        <v>142200000</v>
      </c>
      <c r="H25" s="2">
        <v>44843.243156877979</v>
      </c>
      <c r="I25" s="2">
        <v>54920</v>
      </c>
      <c r="J25" s="2">
        <f t="shared" si="11"/>
        <v>193477.31715132424</v>
      </c>
      <c r="K25" s="2">
        <f t="shared" si="20"/>
        <v>10313976</v>
      </c>
      <c r="L25" s="2">
        <f t="shared" si="12"/>
        <v>1176286.0078982685</v>
      </c>
      <c r="M25" s="2">
        <f t="shared" si="13"/>
        <v>3147511.4275704562</v>
      </c>
      <c r="N25" s="2">
        <f t="shared" si="14"/>
        <v>1.3605999799671184E-3</v>
      </c>
      <c r="O25" s="2">
        <f t="shared" si="15"/>
        <v>7.253147679324895E-2</v>
      </c>
      <c r="P25" s="2">
        <f t="shared" si="16"/>
        <v>8.2720535013942938E-3</v>
      </c>
      <c r="Q25" s="2">
        <f t="shared" si="17"/>
        <v>2.2134398224827399E-2</v>
      </c>
      <c r="R25" s="2">
        <f t="shared" si="18"/>
        <v>3.4457496937277465</v>
      </c>
      <c r="S25" s="2">
        <f t="shared" si="0"/>
        <v>27097088.640000001</v>
      </c>
      <c r="T25" s="2">
        <f t="shared" si="1"/>
        <v>0.19055617890295359</v>
      </c>
      <c r="U25" s="2">
        <f t="shared" si="19"/>
        <v>0.42010480542636025</v>
      </c>
      <c r="V25" s="2">
        <f t="shared" si="2"/>
        <v>801832</v>
      </c>
      <c r="W25" s="2">
        <f t="shared" si="3"/>
        <v>263616</v>
      </c>
      <c r="X25" s="2">
        <f t="shared" si="4"/>
        <v>686500</v>
      </c>
      <c r="Y25" s="2">
        <f t="shared" si="5"/>
        <v>82380</v>
      </c>
      <c r="Z25" s="2">
        <f t="shared" si="6"/>
        <v>5.6387623066104075E-3</v>
      </c>
      <c r="AA25" s="2">
        <f t="shared" si="7"/>
        <v>1.8538396624472573E-3</v>
      </c>
      <c r="AB25" s="2">
        <f t="shared" si="8"/>
        <v>4.8277074542897331E-3</v>
      </c>
      <c r="AC25" s="2">
        <f t="shared" si="9"/>
        <v>5.7932489451476791E-4</v>
      </c>
    </row>
    <row r="26" spans="1:29" x14ac:dyDescent="0.25">
      <c r="A26" s="1" t="s">
        <v>256</v>
      </c>
      <c r="B26" s="1">
        <v>30</v>
      </c>
      <c r="C26" s="2" t="s">
        <v>24</v>
      </c>
      <c r="D26" s="2">
        <v>921618.17025824159</v>
      </c>
      <c r="E26" s="2">
        <v>249381.82974175841</v>
      </c>
      <c r="F26" s="2">
        <v>1171000</v>
      </c>
      <c r="G26" s="2">
        <f t="shared" si="10"/>
        <v>70260000</v>
      </c>
      <c r="H26" s="2">
        <v>21623.790971686754</v>
      </c>
      <c r="I26" s="2">
        <v>27475</v>
      </c>
      <c r="J26" s="2">
        <f t="shared" si="11"/>
        <v>93296.398059498722</v>
      </c>
      <c r="K26" s="2">
        <f t="shared" si="20"/>
        <v>5159805</v>
      </c>
      <c r="L26" s="2">
        <f t="shared" si="12"/>
        <v>567215.05776753207</v>
      </c>
      <c r="M26" s="2">
        <f t="shared" si="13"/>
        <v>1517756.6206056131</v>
      </c>
      <c r="N26" s="2">
        <f t="shared" si="14"/>
        <v>1.3278735846783195E-3</v>
      </c>
      <c r="O26" s="2">
        <f t="shared" si="15"/>
        <v>7.343872758326217E-2</v>
      </c>
      <c r="P26" s="2">
        <f t="shared" si="16"/>
        <v>8.0730865039500728E-3</v>
      </c>
      <c r="Q26" s="2">
        <f t="shared" si="17"/>
        <v>2.1602001431904543E-2</v>
      </c>
      <c r="R26" s="2">
        <f t="shared" si="18"/>
        <v>3.4888504173037109</v>
      </c>
      <c r="S26" s="2">
        <f t="shared" si="0"/>
        <v>13555945.199999999</v>
      </c>
      <c r="T26" s="2">
        <f t="shared" si="1"/>
        <v>0.19293972672929119</v>
      </c>
      <c r="U26" s="2">
        <f t="shared" si="19"/>
        <v>0.42535963317098008</v>
      </c>
      <c r="V26" s="2">
        <f t="shared" si="2"/>
        <v>401135</v>
      </c>
      <c r="W26" s="2">
        <f t="shared" si="3"/>
        <v>131880</v>
      </c>
      <c r="X26" s="2">
        <f t="shared" si="4"/>
        <v>343437.5</v>
      </c>
      <c r="Y26" s="2">
        <f t="shared" si="5"/>
        <v>41212.5</v>
      </c>
      <c r="Z26" s="2">
        <f t="shared" si="6"/>
        <v>5.709294050668944E-3</v>
      </c>
      <c r="AA26" s="2">
        <f t="shared" si="7"/>
        <v>1.8770281810418445E-3</v>
      </c>
      <c r="AB26" s="2">
        <f t="shared" si="8"/>
        <v>4.8880942214631368E-3</v>
      </c>
      <c r="AC26" s="2">
        <f t="shared" si="9"/>
        <v>5.8657130657557648E-4</v>
      </c>
    </row>
    <row r="27" spans="1:29" x14ac:dyDescent="0.25">
      <c r="A27" s="1" t="s">
        <v>256</v>
      </c>
      <c r="B27" s="1">
        <v>30</v>
      </c>
      <c r="C27" s="2" t="s">
        <v>26</v>
      </c>
      <c r="D27" s="2">
        <v>3629395.122633541</v>
      </c>
      <c r="E27" s="2">
        <v>1224604.877366459</v>
      </c>
      <c r="F27" s="2">
        <v>4854000</v>
      </c>
      <c r="G27" s="2">
        <f t="shared" si="10"/>
        <v>291240000</v>
      </c>
      <c r="H27" s="2">
        <v>69131.228853178676</v>
      </c>
      <c r="I27" s="2">
        <v>92457</v>
      </c>
      <c r="J27" s="2">
        <f t="shared" si="11"/>
        <v>298268.45134941459</v>
      </c>
      <c r="K27" s="2">
        <f t="shared" si="20"/>
        <v>17363424.600000001</v>
      </c>
      <c r="L27" s="2">
        <f t="shared" si="12"/>
        <v>1813385.7295808613</v>
      </c>
      <c r="M27" s="2">
        <f t="shared" si="13"/>
        <v>4852265.7484017089</v>
      </c>
      <c r="N27" s="2">
        <f t="shared" si="14"/>
        <v>1.0241328503962869E-3</v>
      </c>
      <c r="O27" s="2">
        <f t="shared" si="15"/>
        <v>5.9618955500618055E-2</v>
      </c>
      <c r="P27" s="2">
        <f t="shared" si="16"/>
        <v>6.2264308803078603E-3</v>
      </c>
      <c r="Q27" s="2">
        <f t="shared" si="17"/>
        <v>1.6660711950287423E-2</v>
      </c>
      <c r="R27" s="2">
        <f t="shared" si="18"/>
        <v>2.8323151097861543</v>
      </c>
      <c r="S27" s="2">
        <f t="shared" si="0"/>
        <v>45617544.144000001</v>
      </c>
      <c r="T27" s="2">
        <f t="shared" si="1"/>
        <v>0.15663213893695921</v>
      </c>
      <c r="U27" s="2">
        <f t="shared" si="19"/>
        <v>0.34531503848603856</v>
      </c>
      <c r="V27" s="2">
        <f t="shared" si="2"/>
        <v>1349872.2</v>
      </c>
      <c r="W27" s="2">
        <f t="shared" si="3"/>
        <v>443793.6</v>
      </c>
      <c r="X27" s="2">
        <f t="shared" si="4"/>
        <v>1155712.5</v>
      </c>
      <c r="Y27" s="2">
        <f t="shared" si="5"/>
        <v>138685.5</v>
      </c>
      <c r="Z27" s="2">
        <f t="shared" si="6"/>
        <v>4.6349134734239798E-3</v>
      </c>
      <c r="AA27" s="2">
        <f t="shared" si="7"/>
        <v>1.5238071693448702E-3</v>
      </c>
      <c r="AB27" s="2">
        <f t="shared" si="8"/>
        <v>3.9682478368355993E-3</v>
      </c>
      <c r="AC27" s="2">
        <f t="shared" si="9"/>
        <v>4.7618974042027193E-4</v>
      </c>
    </row>
    <row r="28" spans="1:29" x14ac:dyDescent="0.25">
      <c r="A28" s="1" t="s">
        <v>256</v>
      </c>
      <c r="B28" s="1">
        <v>30</v>
      </c>
      <c r="C28" s="2" t="s">
        <v>28</v>
      </c>
      <c r="D28" s="2">
        <v>2593574.3252535667</v>
      </c>
      <c r="E28" s="2">
        <v>705425.67474643327</v>
      </c>
      <c r="F28" s="2">
        <v>3299000</v>
      </c>
      <c r="G28" s="2">
        <f t="shared" si="10"/>
        <v>197940000</v>
      </c>
      <c r="H28" s="2">
        <v>40672.49703455389</v>
      </c>
      <c r="I28" s="2">
        <v>51735</v>
      </c>
      <c r="J28" s="2">
        <f t="shared" si="11"/>
        <v>175482.52655503381</v>
      </c>
      <c r="K28" s="2">
        <f t="shared" si="20"/>
        <v>9715833</v>
      </c>
      <c r="L28" s="2">
        <f t="shared" si="12"/>
        <v>1066882.8969541548</v>
      </c>
      <c r="M28" s="2">
        <f t="shared" si="13"/>
        <v>2854770.0877974704</v>
      </c>
      <c r="N28" s="2">
        <f t="shared" si="14"/>
        <v>8.8654403634956958E-4</v>
      </c>
      <c r="O28" s="2">
        <f t="shared" si="15"/>
        <v>4.9084737799333131E-2</v>
      </c>
      <c r="P28" s="2">
        <f t="shared" si="16"/>
        <v>5.3899307717194846E-3</v>
      </c>
      <c r="Q28" s="2">
        <f t="shared" si="17"/>
        <v>1.4422401171049159E-2</v>
      </c>
      <c r="R28" s="2">
        <f t="shared" si="18"/>
        <v>2.3318664904738493</v>
      </c>
      <c r="S28" s="2">
        <f t="shared" si="0"/>
        <v>25525635.120000001</v>
      </c>
      <c r="T28" s="2">
        <f t="shared" si="1"/>
        <v>0.12895642679599878</v>
      </c>
      <c r="U28" s="2">
        <f t="shared" si="19"/>
        <v>0.28430048765410054</v>
      </c>
      <c r="V28" s="2">
        <f t="shared" si="2"/>
        <v>755331</v>
      </c>
      <c r="W28" s="2">
        <f t="shared" si="3"/>
        <v>248328</v>
      </c>
      <c r="X28" s="2">
        <f t="shared" si="4"/>
        <v>646687.5</v>
      </c>
      <c r="Y28" s="2">
        <f t="shared" si="5"/>
        <v>77602.5</v>
      </c>
      <c r="Z28" s="2">
        <f t="shared" si="6"/>
        <v>3.8159593816307971E-3</v>
      </c>
      <c r="AA28" s="2">
        <f t="shared" si="7"/>
        <v>1.2545619884813579E-3</v>
      </c>
      <c r="AB28" s="2">
        <f t="shared" si="8"/>
        <v>3.2670885116702032E-3</v>
      </c>
      <c r="AC28" s="2">
        <f t="shared" si="9"/>
        <v>3.9205062140042435E-4</v>
      </c>
    </row>
    <row r="29" spans="1:29" x14ac:dyDescent="0.25">
      <c r="A29" s="1" t="s">
        <v>257</v>
      </c>
      <c r="B29" s="1">
        <v>40</v>
      </c>
      <c r="C29" s="1" t="s">
        <v>63</v>
      </c>
      <c r="D29" s="2">
        <v>1585838.9440099904</v>
      </c>
      <c r="E29" s="2">
        <v>483161.05599000957</v>
      </c>
      <c r="F29" s="2">
        <v>2069000</v>
      </c>
      <c r="G29" s="2">
        <f t="shared" si="10"/>
        <v>124140000</v>
      </c>
      <c r="H29" s="2">
        <v>48260.39790751331</v>
      </c>
      <c r="I29" s="2">
        <v>62964</v>
      </c>
      <c r="J29" s="2">
        <f t="shared" si="11"/>
        <v>208220.71854026732</v>
      </c>
      <c r="K29" s="2">
        <f t="shared" si="20"/>
        <v>11824639.200000001</v>
      </c>
      <c r="L29" s="2">
        <f t="shared" si="12"/>
        <v>1265921.6148933643</v>
      </c>
      <c r="M29" s="2">
        <f t="shared" si="13"/>
        <v>3387358.7907456532</v>
      </c>
      <c r="N29" s="2">
        <f t="shared" si="14"/>
        <v>1.6773056109253047E-3</v>
      </c>
      <c r="O29" s="2">
        <f t="shared" si="15"/>
        <v>9.5252450459159019E-2</v>
      </c>
      <c r="P29" s="2">
        <f t="shared" si="16"/>
        <v>1.0197531938886452E-2</v>
      </c>
      <c r="Q29" s="2">
        <f t="shared" si="17"/>
        <v>2.7286602148748618E-2</v>
      </c>
      <c r="R29" s="2">
        <f t="shared" si="18"/>
        <v>4.5251539953066837</v>
      </c>
      <c r="S29" s="2">
        <f t="shared" si="0"/>
        <v>31065933.888</v>
      </c>
      <c r="T29" s="2">
        <f t="shared" si="1"/>
        <v>0.25024918550024167</v>
      </c>
      <c r="U29" s="2">
        <f t="shared" si="19"/>
        <v>0.55170546548493282</v>
      </c>
      <c r="V29" s="2">
        <f t="shared" si="2"/>
        <v>919274.4</v>
      </c>
      <c r="W29" s="2">
        <f t="shared" si="3"/>
        <v>302227.20000000001</v>
      </c>
      <c r="X29" s="2">
        <f t="shared" si="4"/>
        <v>787050</v>
      </c>
      <c r="Y29" s="2">
        <f t="shared" si="5"/>
        <v>94446</v>
      </c>
      <c r="Z29" s="2">
        <f t="shared" si="6"/>
        <v>7.4051425809569839E-3</v>
      </c>
      <c r="AA29" s="2">
        <f t="shared" si="7"/>
        <v>2.4345674238762686E-3</v>
      </c>
      <c r="AB29" s="2">
        <f t="shared" si="8"/>
        <v>6.3400193330111166E-3</v>
      </c>
      <c r="AC29" s="2">
        <f t="shared" si="9"/>
        <v>7.60802319961334E-4</v>
      </c>
    </row>
    <row r="30" spans="1:29" x14ac:dyDescent="0.25">
      <c r="A30" s="1" t="s">
        <v>257</v>
      </c>
      <c r="B30" s="1">
        <v>40</v>
      </c>
      <c r="C30" s="1" t="s">
        <v>64</v>
      </c>
      <c r="D30" s="2">
        <v>1828909.5984007155</v>
      </c>
      <c r="E30" s="2">
        <v>537090.40159928449</v>
      </c>
      <c r="F30" s="2">
        <v>2366000</v>
      </c>
      <c r="G30" s="2">
        <f t="shared" si="10"/>
        <v>141960000</v>
      </c>
      <c r="H30" s="2">
        <v>59506.812639088712</v>
      </c>
      <c r="I30" s="2">
        <v>76982</v>
      </c>
      <c r="J30" s="2">
        <f t="shared" si="11"/>
        <v>256743.66194612577</v>
      </c>
      <c r="K30" s="2">
        <f t="shared" si="20"/>
        <v>14457219.600000001</v>
      </c>
      <c r="L30" s="2">
        <f t="shared" si="12"/>
        <v>1560927.0461797067</v>
      </c>
      <c r="M30" s="2">
        <f t="shared" si="13"/>
        <v>4176735.6599206692</v>
      </c>
      <c r="N30" s="2">
        <f t="shared" si="14"/>
        <v>1.8085634118492938E-3</v>
      </c>
      <c r="O30" s="2">
        <f t="shared" si="15"/>
        <v>0.10184009298393915</v>
      </c>
      <c r="P30" s="2">
        <f t="shared" si="16"/>
        <v>1.0995541322764911E-2</v>
      </c>
      <c r="Q30" s="2">
        <f t="shared" si="17"/>
        <v>2.9421919272475831E-2</v>
      </c>
      <c r="R30" s="2">
        <f t="shared" si="18"/>
        <v>4.8381128404278657</v>
      </c>
      <c r="S30" s="2">
        <f t="shared" si="0"/>
        <v>37982302.943999998</v>
      </c>
      <c r="T30" s="2">
        <f t="shared" si="1"/>
        <v>0.26755637464074383</v>
      </c>
      <c r="U30" s="2">
        <f t="shared" si="19"/>
        <v>0.58986131730882341</v>
      </c>
      <c r="V30" s="2">
        <f t="shared" si="2"/>
        <v>1123937.2</v>
      </c>
      <c r="W30" s="2">
        <f t="shared" si="3"/>
        <v>369513.6</v>
      </c>
      <c r="X30" s="2">
        <f t="shared" si="4"/>
        <v>962275</v>
      </c>
      <c r="Y30" s="2">
        <f t="shared" si="5"/>
        <v>115473</v>
      </c>
      <c r="Z30" s="2">
        <f t="shared" si="6"/>
        <v>7.9172809242040003E-3</v>
      </c>
      <c r="AA30" s="2">
        <f t="shared" si="7"/>
        <v>2.6029416737109044E-3</v>
      </c>
      <c r="AB30" s="2">
        <f t="shared" si="8"/>
        <v>6.7784939419554806E-3</v>
      </c>
      <c r="AC30" s="2">
        <f t="shared" si="9"/>
        <v>8.1341927303465761E-4</v>
      </c>
    </row>
    <row r="31" spans="1:29" x14ac:dyDescent="0.25">
      <c r="A31" s="1" t="s">
        <v>257</v>
      </c>
      <c r="B31" s="1">
        <v>40</v>
      </c>
      <c r="C31" s="1" t="s">
        <v>65</v>
      </c>
      <c r="D31" s="2">
        <v>3365951.240614282</v>
      </c>
      <c r="E31" s="2">
        <v>1046048.759385718</v>
      </c>
      <c r="F31" s="2">
        <v>4412000</v>
      </c>
      <c r="G31" s="2">
        <f t="shared" si="10"/>
        <v>264720000</v>
      </c>
      <c r="H31" s="2">
        <v>86391.731298087325</v>
      </c>
      <c r="I31" s="2">
        <v>113240</v>
      </c>
      <c r="J31" s="2">
        <f t="shared" si="11"/>
        <v>372739.32969427377</v>
      </c>
      <c r="K31" s="2">
        <f t="shared" si="20"/>
        <v>21266472</v>
      </c>
      <c r="L31" s="2">
        <f t="shared" si="12"/>
        <v>2266147.0841557658</v>
      </c>
      <c r="M31" s="2">
        <f t="shared" si="13"/>
        <v>6063766.6316206129</v>
      </c>
      <c r="N31" s="2">
        <f t="shared" si="14"/>
        <v>1.4080512605555823E-3</v>
      </c>
      <c r="O31" s="2">
        <f t="shared" si="15"/>
        <v>8.0335720761559384E-2</v>
      </c>
      <c r="P31" s="2">
        <f t="shared" si="16"/>
        <v>8.5605435333777798E-3</v>
      </c>
      <c r="Q31" s="2">
        <f t="shared" si="17"/>
        <v>2.2906341159038279E-2</v>
      </c>
      <c r="R31" s="2">
        <f t="shared" si="18"/>
        <v>3.8165055703830153</v>
      </c>
      <c r="S31" s="2">
        <f t="shared" si="0"/>
        <v>55871710.079999998</v>
      </c>
      <c r="T31" s="2">
        <f t="shared" si="1"/>
        <v>0.21105964823209428</v>
      </c>
      <c r="U31" s="2">
        <f t="shared" si="19"/>
        <v>0.46530725460787287</v>
      </c>
      <c r="V31" s="2">
        <f t="shared" si="2"/>
        <v>1653304</v>
      </c>
      <c r="W31" s="2">
        <f t="shared" si="3"/>
        <v>543552</v>
      </c>
      <c r="X31" s="2">
        <f t="shared" si="4"/>
        <v>1415500</v>
      </c>
      <c r="Y31" s="2">
        <f t="shared" si="5"/>
        <v>169860</v>
      </c>
      <c r="Z31" s="2">
        <f t="shared" si="6"/>
        <v>6.2454820187367787E-3</v>
      </c>
      <c r="AA31" s="2">
        <f t="shared" si="7"/>
        <v>2.0533091568449681E-3</v>
      </c>
      <c r="AB31" s="2">
        <f t="shared" si="8"/>
        <v>5.3471592626171049E-3</v>
      </c>
      <c r="AC31" s="2">
        <f t="shared" si="9"/>
        <v>6.4165911151405259E-4</v>
      </c>
    </row>
    <row r="32" spans="1:29" x14ac:dyDescent="0.25">
      <c r="A32" s="1" t="s">
        <v>257</v>
      </c>
      <c r="B32" s="1">
        <v>40</v>
      </c>
      <c r="C32" s="1" t="s">
        <v>66</v>
      </c>
      <c r="D32" s="2">
        <v>486042.91799597198</v>
      </c>
      <c r="E32" s="2">
        <v>208957.08200402802</v>
      </c>
      <c r="F32" s="2">
        <v>695000</v>
      </c>
      <c r="G32" s="2">
        <f t="shared" si="10"/>
        <v>41700000</v>
      </c>
      <c r="H32" s="2">
        <v>16000.253123496177</v>
      </c>
      <c r="I32" s="2">
        <v>22879</v>
      </c>
      <c r="J32" s="2">
        <f t="shared" si="11"/>
        <v>69033.500481807263</v>
      </c>
      <c r="K32" s="2">
        <f t="shared" si="20"/>
        <v>4296676.2</v>
      </c>
      <c r="L32" s="2">
        <f t="shared" si="12"/>
        <v>419703.6732191036</v>
      </c>
      <c r="M32" s="2">
        <f t="shared" si="13"/>
        <v>1123044.9897221543</v>
      </c>
      <c r="N32" s="2">
        <f t="shared" si="14"/>
        <v>1.6554796278610855E-3</v>
      </c>
      <c r="O32" s="2">
        <f t="shared" si="15"/>
        <v>0.10303779856115108</v>
      </c>
      <c r="P32" s="2">
        <f t="shared" si="16"/>
        <v>1.0064836288227904E-2</v>
      </c>
      <c r="Q32" s="2">
        <f t="shared" si="17"/>
        <v>2.6931534525711134E-2</v>
      </c>
      <c r="R32" s="2">
        <f t="shared" si="18"/>
        <v>4.8950121868677305</v>
      </c>
      <c r="S32" s="2">
        <f t="shared" si="0"/>
        <v>11288315.568</v>
      </c>
      <c r="T32" s="2">
        <f t="shared" si="1"/>
        <v>0.27070301122302159</v>
      </c>
      <c r="U32" s="2">
        <f t="shared" si="19"/>
        <v>0.59679846915955659</v>
      </c>
      <c r="V32" s="2">
        <f t="shared" si="2"/>
        <v>334033.39999999997</v>
      </c>
      <c r="W32" s="2">
        <f t="shared" si="3"/>
        <v>109819.2</v>
      </c>
      <c r="X32" s="2">
        <f t="shared" si="4"/>
        <v>285987.5</v>
      </c>
      <c r="Y32" s="2">
        <f t="shared" si="5"/>
        <v>34318.5</v>
      </c>
      <c r="Z32" s="2">
        <f t="shared" si="6"/>
        <v>8.0103932853717013E-3</v>
      </c>
      <c r="AA32" s="2">
        <f t="shared" si="7"/>
        <v>2.6335539568345325E-3</v>
      </c>
      <c r="AB32" s="2">
        <f t="shared" si="8"/>
        <v>6.8582134292565948E-3</v>
      </c>
      <c r="AC32" s="2">
        <f t="shared" si="9"/>
        <v>8.2298561151079137E-4</v>
      </c>
    </row>
    <row r="33" spans="1:29" x14ac:dyDescent="0.25">
      <c r="A33" s="1" t="s">
        <v>257</v>
      </c>
      <c r="B33" s="1">
        <v>40</v>
      </c>
      <c r="C33" s="1" t="s">
        <v>67</v>
      </c>
      <c r="D33" s="2">
        <v>1957814.3997503838</v>
      </c>
      <c r="E33" s="2">
        <v>408185.6002496162</v>
      </c>
      <c r="F33" s="2">
        <v>2366000</v>
      </c>
      <c r="G33" s="2">
        <f t="shared" si="10"/>
        <v>141960000</v>
      </c>
      <c r="H33" s="2">
        <v>42685.484281962614</v>
      </c>
      <c r="I33" s="2">
        <v>51585</v>
      </c>
      <c r="J33" s="2">
        <f t="shared" si="11"/>
        <v>184167.61141220995</v>
      </c>
      <c r="K33" s="2">
        <f t="shared" si="20"/>
        <v>9687663</v>
      </c>
      <c r="L33" s="2">
        <f t="shared" si="12"/>
        <v>1119685.6954698851</v>
      </c>
      <c r="M33" s="2">
        <f t="shared" si="13"/>
        <v>2996060.055220372</v>
      </c>
      <c r="N33" s="2">
        <f t="shared" si="14"/>
        <v>1.2973204523260774E-3</v>
      </c>
      <c r="O33" s="2">
        <f t="shared" si="15"/>
        <v>6.8242202028740484E-2</v>
      </c>
      <c r="P33" s="2">
        <f t="shared" si="16"/>
        <v>7.887332315228833E-3</v>
      </c>
      <c r="Q33" s="2">
        <f t="shared" si="17"/>
        <v>2.1104959532406115E-2</v>
      </c>
      <c r="R33" s="2">
        <f t="shared" si="18"/>
        <v>3.24197930520734</v>
      </c>
      <c r="S33" s="2">
        <f t="shared" si="0"/>
        <v>25451626.32</v>
      </c>
      <c r="T33" s="2">
        <f t="shared" si="1"/>
        <v>0.17928730853761624</v>
      </c>
      <c r="U33" s="2">
        <f t="shared" si="19"/>
        <v>0.3952611786310522</v>
      </c>
      <c r="V33" s="2">
        <f t="shared" si="2"/>
        <v>753141</v>
      </c>
      <c r="W33" s="2">
        <f t="shared" si="3"/>
        <v>247608</v>
      </c>
      <c r="X33" s="2">
        <f t="shared" si="4"/>
        <v>644812.5</v>
      </c>
      <c r="Y33" s="2">
        <f t="shared" si="5"/>
        <v>77377.5</v>
      </c>
      <c r="Z33" s="2">
        <f t="shared" si="6"/>
        <v>5.3053043110735422E-3</v>
      </c>
      <c r="AA33" s="2">
        <f t="shared" si="7"/>
        <v>1.7442096365173289E-3</v>
      </c>
      <c r="AB33" s="2">
        <f t="shared" si="8"/>
        <v>4.5422125950972106E-3</v>
      </c>
      <c r="AC33" s="2">
        <f t="shared" si="9"/>
        <v>5.4506551141166525E-4</v>
      </c>
    </row>
    <row r="34" spans="1:29" x14ac:dyDescent="0.25">
      <c r="A34" s="1" t="s">
        <v>257</v>
      </c>
      <c r="B34" s="1">
        <v>40</v>
      </c>
      <c r="C34" s="1" t="s">
        <v>68</v>
      </c>
      <c r="D34" s="2">
        <v>1694864.1302517329</v>
      </c>
      <c r="E34" s="2">
        <v>346135.86974826711</v>
      </c>
      <c r="F34" s="2">
        <v>2041000</v>
      </c>
      <c r="G34" s="2">
        <f t="shared" si="10"/>
        <v>122460000</v>
      </c>
      <c r="H34" s="2">
        <v>51558.414561033605</v>
      </c>
      <c r="I34" s="2">
        <v>62088</v>
      </c>
      <c r="J34" s="2">
        <f t="shared" si="11"/>
        <v>222450.09556840107</v>
      </c>
      <c r="K34" s="2">
        <f t="shared" si="20"/>
        <v>11660126.4</v>
      </c>
      <c r="L34" s="2">
        <f t="shared" si="12"/>
        <v>1352432.1027673078</v>
      </c>
      <c r="M34" s="2">
        <f t="shared" si="13"/>
        <v>3618843.9460221766</v>
      </c>
      <c r="N34" s="2">
        <f t="shared" si="14"/>
        <v>1.8165122943687821E-3</v>
      </c>
      <c r="O34" s="2">
        <f t="shared" si="15"/>
        <v>9.5215796178343956E-2</v>
      </c>
      <c r="P34" s="2">
        <f t="shared" si="16"/>
        <v>1.1043868224459479E-2</v>
      </c>
      <c r="Q34" s="2">
        <f t="shared" si="17"/>
        <v>2.9551232614912434E-2</v>
      </c>
      <c r="R34" s="2">
        <f t="shared" si="18"/>
        <v>4.5234126619921513</v>
      </c>
      <c r="S34" s="2">
        <f t="shared" si="0"/>
        <v>30633722.495999999</v>
      </c>
      <c r="T34" s="2">
        <f t="shared" si="1"/>
        <v>0.25015288662420382</v>
      </c>
      <c r="U34" s="2">
        <f t="shared" si="19"/>
        <v>0.55149316263118353</v>
      </c>
      <c r="V34" s="2">
        <f t="shared" si="2"/>
        <v>906484.79999999993</v>
      </c>
      <c r="W34" s="2">
        <f t="shared" si="3"/>
        <v>298022.39999999997</v>
      </c>
      <c r="X34" s="2">
        <f t="shared" si="4"/>
        <v>776100</v>
      </c>
      <c r="Y34" s="2">
        <f t="shared" si="5"/>
        <v>93132</v>
      </c>
      <c r="Z34" s="2">
        <f t="shared" si="6"/>
        <v>7.4022929936305723E-3</v>
      </c>
      <c r="AA34" s="2">
        <f t="shared" si="7"/>
        <v>2.4336305732484075E-3</v>
      </c>
      <c r="AB34" s="2">
        <f t="shared" si="8"/>
        <v>6.3375796178343951E-3</v>
      </c>
      <c r="AC34" s="2">
        <f t="shared" si="9"/>
        <v>7.6050955414012737E-4</v>
      </c>
    </row>
    <row r="35" spans="1:29" x14ac:dyDescent="0.25">
      <c r="A35" s="1" t="s">
        <v>257</v>
      </c>
      <c r="B35" s="1">
        <v>40</v>
      </c>
      <c r="C35" s="1" t="s">
        <v>69</v>
      </c>
      <c r="D35" s="2">
        <v>2647566.8622283842</v>
      </c>
      <c r="E35" s="2">
        <v>677433.13777161576</v>
      </c>
      <c r="F35" s="2">
        <v>3325000</v>
      </c>
      <c r="G35" s="2">
        <f t="shared" si="10"/>
        <v>199500000</v>
      </c>
      <c r="H35" s="2">
        <v>70876.758358097126</v>
      </c>
      <c r="I35" s="2">
        <v>89012</v>
      </c>
      <c r="J35" s="2">
        <f t="shared" si="11"/>
        <v>305799.58295019181</v>
      </c>
      <c r="K35" s="2">
        <f t="shared" si="20"/>
        <v>16716453.600000001</v>
      </c>
      <c r="L35" s="2">
        <f t="shared" si="12"/>
        <v>1859172.8267768908</v>
      </c>
      <c r="M35" s="2">
        <f t="shared" si="13"/>
        <v>4974783.0704578301</v>
      </c>
      <c r="N35" s="2">
        <f t="shared" si="14"/>
        <v>1.5328299897252721E-3</v>
      </c>
      <c r="O35" s="2">
        <f t="shared" si="15"/>
        <v>8.3791747368421057E-2</v>
      </c>
      <c r="P35" s="2">
        <f t="shared" si="16"/>
        <v>9.3191620389819086E-3</v>
      </c>
      <c r="Q35" s="2">
        <f t="shared" si="17"/>
        <v>2.4936255992269826E-2</v>
      </c>
      <c r="R35" s="2">
        <f t="shared" si="18"/>
        <v>3.9806908751446155</v>
      </c>
      <c r="S35" s="2">
        <f t="shared" si="0"/>
        <v>43917808.703999996</v>
      </c>
      <c r="T35" s="2">
        <f t="shared" si="1"/>
        <v>0.22013939199999999</v>
      </c>
      <c r="U35" s="2">
        <f t="shared" si="19"/>
        <v>0.48532467944760926</v>
      </c>
      <c r="V35" s="2">
        <f t="shared" si="2"/>
        <v>1299575.2</v>
      </c>
      <c r="W35" s="2">
        <f t="shared" si="3"/>
        <v>427257.59999999998</v>
      </c>
      <c r="X35" s="2">
        <f t="shared" si="4"/>
        <v>1112650</v>
      </c>
      <c r="Y35" s="2">
        <f t="shared" si="5"/>
        <v>133518</v>
      </c>
      <c r="Z35" s="2">
        <f t="shared" si="6"/>
        <v>6.5141614035087716E-3</v>
      </c>
      <c r="AA35" s="2">
        <f t="shared" si="7"/>
        <v>2.1416421052631576E-3</v>
      </c>
      <c r="AB35" s="2">
        <f t="shared" si="8"/>
        <v>5.5771929824561407E-3</v>
      </c>
      <c r="AC35" s="2">
        <f t="shared" si="9"/>
        <v>6.692631578947368E-4</v>
      </c>
    </row>
    <row r="36" spans="1:29" x14ac:dyDescent="0.25">
      <c r="A36" s="1" t="s">
        <v>257</v>
      </c>
      <c r="B36" s="1">
        <v>40</v>
      </c>
      <c r="C36" s="1" t="s">
        <v>70</v>
      </c>
      <c r="D36" s="2">
        <v>876729.5247516589</v>
      </c>
      <c r="E36" s="2">
        <v>295270.4752483411</v>
      </c>
      <c r="F36" s="2">
        <v>1172000</v>
      </c>
      <c r="G36" s="2">
        <f t="shared" si="10"/>
        <v>70320000</v>
      </c>
      <c r="H36" s="2">
        <v>31467.258923787147</v>
      </c>
      <c r="I36" s="2">
        <v>42065</v>
      </c>
      <c r="J36" s="2">
        <f t="shared" si="11"/>
        <v>135766.29177737352</v>
      </c>
      <c r="K36" s="2">
        <f t="shared" si="20"/>
        <v>7899807.0000000009</v>
      </c>
      <c r="L36" s="2">
        <f t="shared" si="12"/>
        <v>825419.70145808975</v>
      </c>
      <c r="M36" s="2">
        <f t="shared" si="13"/>
        <v>2208661.7756536491</v>
      </c>
      <c r="N36" s="2">
        <f t="shared" si="14"/>
        <v>1.93069243141885E-3</v>
      </c>
      <c r="O36" s="2">
        <f t="shared" si="15"/>
        <v>0.11234082764505121</v>
      </c>
      <c r="P36" s="2">
        <f t="shared" si="16"/>
        <v>1.1738050362031993E-2</v>
      </c>
      <c r="Q36" s="2">
        <f t="shared" si="17"/>
        <v>3.1408728322719695E-2</v>
      </c>
      <c r="R36" s="2">
        <f t="shared" si="18"/>
        <v>5.3369707824160404</v>
      </c>
      <c r="S36" s="2">
        <f t="shared" si="0"/>
        <v>20754534.48</v>
      </c>
      <c r="T36" s="2">
        <f t="shared" si="1"/>
        <v>0.29514411945392494</v>
      </c>
      <c r="U36" s="2">
        <f t="shared" si="19"/>
        <v>0.65068193322176082</v>
      </c>
      <c r="V36" s="2">
        <f t="shared" si="2"/>
        <v>614149</v>
      </c>
      <c r="W36" s="2">
        <f t="shared" si="3"/>
        <v>201912</v>
      </c>
      <c r="X36" s="2">
        <f t="shared" si="4"/>
        <v>525812.5</v>
      </c>
      <c r="Y36" s="2">
        <f t="shared" si="5"/>
        <v>63097.5</v>
      </c>
      <c r="Z36" s="2">
        <f t="shared" si="6"/>
        <v>8.7336319681456196E-3</v>
      </c>
      <c r="AA36" s="2">
        <f t="shared" si="7"/>
        <v>2.8713310580204777E-3</v>
      </c>
      <c r="AB36" s="2">
        <f t="shared" si="8"/>
        <v>7.4774246302616613E-3</v>
      </c>
      <c r="AC36" s="2">
        <f t="shared" si="9"/>
        <v>8.9729095563139934E-4</v>
      </c>
    </row>
    <row r="37" spans="1:29" x14ac:dyDescent="0.25">
      <c r="A37" s="1" t="s">
        <v>257</v>
      </c>
      <c r="B37" s="1">
        <v>40</v>
      </c>
      <c r="C37" s="1" t="s">
        <v>71</v>
      </c>
      <c r="D37" s="2">
        <v>1089349.8689377219</v>
      </c>
      <c r="E37" s="2">
        <v>430650.13106227806</v>
      </c>
      <c r="F37" s="2">
        <v>1520000</v>
      </c>
      <c r="G37" s="2">
        <f t="shared" si="10"/>
        <v>91200000</v>
      </c>
      <c r="H37" s="2">
        <v>31509.444959023611</v>
      </c>
      <c r="I37" s="2">
        <v>43966</v>
      </c>
      <c r="J37" s="2">
        <f t="shared" si="11"/>
        <v>135948.30450313131</v>
      </c>
      <c r="K37" s="2">
        <f t="shared" si="20"/>
        <v>8256814.8000000007</v>
      </c>
      <c r="L37" s="2">
        <f t="shared" si="12"/>
        <v>826526.28607338516</v>
      </c>
      <c r="M37" s="2">
        <f t="shared" si="13"/>
        <v>2211622.7797792014</v>
      </c>
      <c r="N37" s="2">
        <f t="shared" si="14"/>
        <v>1.4906612335869661E-3</v>
      </c>
      <c r="O37" s="2">
        <f t="shared" si="15"/>
        <v>9.0535250000000012E-2</v>
      </c>
      <c r="P37" s="2">
        <f t="shared" si="16"/>
        <v>9.0627882244888724E-3</v>
      </c>
      <c r="Q37" s="2">
        <f t="shared" si="17"/>
        <v>2.4250249778280716E-2</v>
      </c>
      <c r="R37" s="2">
        <f t="shared" si="18"/>
        <v>4.3010541595383813</v>
      </c>
      <c r="S37" s="2">
        <f t="shared" si="0"/>
        <v>21692472.671999998</v>
      </c>
      <c r="T37" s="2">
        <f t="shared" si="1"/>
        <v>0.23785605999999998</v>
      </c>
      <c r="U37" s="2">
        <f t="shared" si="19"/>
        <v>0.52438327836469778</v>
      </c>
      <c r="V37" s="2">
        <f t="shared" si="2"/>
        <v>641903.6</v>
      </c>
      <c r="W37" s="2">
        <f t="shared" si="3"/>
        <v>211036.79999999999</v>
      </c>
      <c r="X37" s="2">
        <f t="shared" si="4"/>
        <v>549575</v>
      </c>
      <c r="Y37" s="2">
        <f t="shared" si="5"/>
        <v>65949</v>
      </c>
      <c r="Z37" s="2">
        <f t="shared" si="6"/>
        <v>7.0384166666666668E-3</v>
      </c>
      <c r="AA37" s="2">
        <f t="shared" si="7"/>
        <v>2.3140000000000001E-3</v>
      </c>
      <c r="AB37" s="2">
        <f t="shared" si="8"/>
        <v>6.0260416666666665E-3</v>
      </c>
      <c r="AC37" s="2">
        <f t="shared" si="9"/>
        <v>7.2312500000000003E-4</v>
      </c>
    </row>
    <row r="38" spans="1:29" x14ac:dyDescent="0.25">
      <c r="A38" s="1" t="s">
        <v>257</v>
      </c>
      <c r="B38" s="1">
        <v>40</v>
      </c>
      <c r="C38" s="1" t="s">
        <v>72</v>
      </c>
      <c r="D38" s="2">
        <v>2432576.7627500277</v>
      </c>
      <c r="E38" s="2">
        <v>780423.2372499723</v>
      </c>
      <c r="F38" s="2">
        <v>3213000</v>
      </c>
      <c r="G38" s="2">
        <f t="shared" si="10"/>
        <v>192780000</v>
      </c>
      <c r="H38" s="2">
        <v>48406.990501073305</v>
      </c>
      <c r="I38" s="2">
        <v>63937</v>
      </c>
      <c r="J38" s="2">
        <f t="shared" si="11"/>
        <v>208853.19602671984</v>
      </c>
      <c r="K38" s="2">
        <f t="shared" si="20"/>
        <v>12007368.600000001</v>
      </c>
      <c r="L38" s="2">
        <f t="shared" si="12"/>
        <v>1269766.8946841881</v>
      </c>
      <c r="M38" s="2">
        <f t="shared" si="13"/>
        <v>3397648.007825986</v>
      </c>
      <c r="N38" s="2">
        <f t="shared" si="14"/>
        <v>1.0833758482556273E-3</v>
      </c>
      <c r="O38" s="2">
        <f t="shared" si="15"/>
        <v>6.2285343915343926E-2</v>
      </c>
      <c r="P38" s="2">
        <f t="shared" si="16"/>
        <v>6.5866111354092125E-3</v>
      </c>
      <c r="Q38" s="2">
        <f t="shared" si="17"/>
        <v>1.7624483908216547E-2</v>
      </c>
      <c r="R38" s="2">
        <f t="shared" si="18"/>
        <v>2.9589871075119198</v>
      </c>
      <c r="S38" s="2">
        <f t="shared" si="0"/>
        <v>31546004.304000001</v>
      </c>
      <c r="T38" s="2">
        <f t="shared" si="1"/>
        <v>0.16363732910052911</v>
      </c>
      <c r="U38" s="2">
        <f t="shared" si="19"/>
        <v>0.36075885178867595</v>
      </c>
      <c r="V38" s="2">
        <f t="shared" si="2"/>
        <v>933480.2</v>
      </c>
      <c r="W38" s="2">
        <f t="shared" si="3"/>
        <v>306897.59999999998</v>
      </c>
      <c r="X38" s="2">
        <f t="shared" si="4"/>
        <v>799212.5</v>
      </c>
      <c r="Y38" s="2">
        <f t="shared" si="5"/>
        <v>95905.5</v>
      </c>
      <c r="Z38" s="2">
        <f t="shared" si="6"/>
        <v>4.8422045855379186E-3</v>
      </c>
      <c r="AA38" s="2">
        <f t="shared" si="7"/>
        <v>1.5919576719576718E-3</v>
      </c>
      <c r="AB38" s="2">
        <f t="shared" si="8"/>
        <v>4.1457231040564375E-3</v>
      </c>
      <c r="AC38" s="2">
        <f t="shared" si="9"/>
        <v>4.9748677248677247E-4</v>
      </c>
    </row>
    <row r="39" spans="1:29" x14ac:dyDescent="0.25">
      <c r="A39" s="1" t="s">
        <v>258</v>
      </c>
      <c r="B39" s="1">
        <v>50</v>
      </c>
      <c r="C39" s="1" t="s">
        <v>39</v>
      </c>
      <c r="D39" s="2">
        <v>1838088.7106334215</v>
      </c>
      <c r="E39" s="2">
        <v>487911.28936657845</v>
      </c>
      <c r="F39" s="2">
        <v>2326000</v>
      </c>
      <c r="G39" s="2">
        <f t="shared" si="10"/>
        <v>139560000</v>
      </c>
      <c r="H39" s="2">
        <v>51778.627079464182</v>
      </c>
      <c r="I39" s="2">
        <v>65523</v>
      </c>
      <c r="J39" s="2">
        <f t="shared" si="11"/>
        <v>223400.20809973677</v>
      </c>
      <c r="K39" s="2">
        <f t="shared" si="20"/>
        <v>12305219.4</v>
      </c>
      <c r="L39" s="2">
        <f t="shared" si="12"/>
        <v>1358208.5115628922</v>
      </c>
      <c r="M39" s="2">
        <f t="shared" si="13"/>
        <v>3634300.4868399207</v>
      </c>
      <c r="N39" s="2">
        <f t="shared" si="14"/>
        <v>1.6007466903105244E-3</v>
      </c>
      <c r="O39" s="2">
        <f t="shared" si="15"/>
        <v>8.8171534823731731E-2</v>
      </c>
      <c r="P39" s="2">
        <f t="shared" si="16"/>
        <v>9.7320758925400711E-3</v>
      </c>
      <c r="Q39" s="2">
        <f t="shared" si="17"/>
        <v>2.6041132751790777E-2</v>
      </c>
      <c r="R39" s="2">
        <f t="shared" si="18"/>
        <v>4.1887612461057389</v>
      </c>
      <c r="S39" s="2">
        <f t="shared" si="0"/>
        <v>32328524.015999999</v>
      </c>
      <c r="T39" s="2">
        <f t="shared" si="1"/>
        <v>0.23164605915735167</v>
      </c>
      <c r="U39" s="2">
        <f t="shared" si="19"/>
        <v>0.51069255885763343</v>
      </c>
      <c r="V39" s="2">
        <f t="shared" si="2"/>
        <v>956635.79999999993</v>
      </c>
      <c r="W39" s="2">
        <f t="shared" si="3"/>
        <v>314510.39999999997</v>
      </c>
      <c r="X39" s="2">
        <f t="shared" si="4"/>
        <v>819037.5</v>
      </c>
      <c r="Y39" s="2">
        <f t="shared" si="5"/>
        <v>98284.5</v>
      </c>
      <c r="Z39" s="2">
        <f t="shared" si="6"/>
        <v>6.8546560619088563E-3</v>
      </c>
      <c r="AA39" s="2">
        <f t="shared" si="7"/>
        <v>2.2535855546001716E-3</v>
      </c>
      <c r="AB39" s="2">
        <f t="shared" si="8"/>
        <v>5.8687123817712811E-3</v>
      </c>
      <c r="AC39" s="2">
        <f t="shared" si="9"/>
        <v>7.0424548581255375E-4</v>
      </c>
    </row>
    <row r="40" spans="1:29" x14ac:dyDescent="0.25">
      <c r="A40" s="1" t="s">
        <v>258</v>
      </c>
      <c r="B40" s="1">
        <v>50</v>
      </c>
      <c r="C40" s="1" t="s">
        <v>40</v>
      </c>
      <c r="D40" s="2">
        <v>2815299.9076549211</v>
      </c>
      <c r="E40" s="2">
        <v>922700.09234507894</v>
      </c>
      <c r="F40" s="2">
        <v>3738000</v>
      </c>
      <c r="G40" s="2">
        <f t="shared" si="10"/>
        <v>224280000</v>
      </c>
      <c r="H40" s="2">
        <v>73120.222454434988</v>
      </c>
      <c r="I40" s="2">
        <v>97085</v>
      </c>
      <c r="J40" s="2">
        <f t="shared" si="11"/>
        <v>315479.06605462008</v>
      </c>
      <c r="K40" s="2">
        <f t="shared" si="20"/>
        <v>18232563</v>
      </c>
      <c r="L40" s="2">
        <f t="shared" si="12"/>
        <v>1918021.2784045381</v>
      </c>
      <c r="M40" s="2">
        <f t="shared" si="13"/>
        <v>5132250.023859581</v>
      </c>
      <c r="N40" s="2">
        <f t="shared" si="14"/>
        <v>1.4066303997441595E-3</v>
      </c>
      <c r="O40" s="2">
        <f t="shared" si="15"/>
        <v>8.1293753344034242E-2</v>
      </c>
      <c r="P40" s="2">
        <f t="shared" si="16"/>
        <v>8.5519051114880413E-3</v>
      </c>
      <c r="Q40" s="2">
        <f t="shared" si="17"/>
        <v>2.2883226430620567E-2</v>
      </c>
      <c r="R40" s="2">
        <f t="shared" si="18"/>
        <v>3.8620187823510252</v>
      </c>
      <c r="S40" s="2">
        <f t="shared" si="0"/>
        <v>47900962.32</v>
      </c>
      <c r="T40" s="2">
        <f t="shared" si="1"/>
        <v>0.21357661102193687</v>
      </c>
      <c r="U40" s="2">
        <f t="shared" si="19"/>
        <v>0.47085621223905377</v>
      </c>
      <c r="V40" s="2">
        <f t="shared" si="2"/>
        <v>1417441</v>
      </c>
      <c r="W40" s="2">
        <f t="shared" si="3"/>
        <v>466008</v>
      </c>
      <c r="X40" s="2">
        <f t="shared" si="4"/>
        <v>1213562.5</v>
      </c>
      <c r="Y40" s="2">
        <f t="shared" si="5"/>
        <v>145627.5</v>
      </c>
      <c r="Z40" s="2">
        <f t="shared" si="6"/>
        <v>6.3199616550740148E-3</v>
      </c>
      <c r="AA40" s="2">
        <f t="shared" si="7"/>
        <v>2.0777956126270731E-3</v>
      </c>
      <c r="AB40" s="2">
        <f t="shared" si="8"/>
        <v>5.4109260745496702E-3</v>
      </c>
      <c r="AC40" s="2">
        <f t="shared" si="9"/>
        <v>6.4931112894596043E-4</v>
      </c>
    </row>
    <row r="41" spans="1:29" x14ac:dyDescent="0.25">
      <c r="A41" s="1" t="s">
        <v>258</v>
      </c>
      <c r="B41" s="1">
        <v>50</v>
      </c>
      <c r="C41" s="1" t="s">
        <v>41</v>
      </c>
      <c r="D41" s="2">
        <v>4293857.0134365791</v>
      </c>
      <c r="E41" s="2">
        <v>934142.98656342085</v>
      </c>
      <c r="F41" s="2">
        <v>5228000</v>
      </c>
      <c r="G41" s="2">
        <f t="shared" si="10"/>
        <v>313680000</v>
      </c>
      <c r="H41" s="2">
        <v>75118.679477031939</v>
      </c>
      <c r="I41" s="2">
        <v>91461</v>
      </c>
      <c r="J41" s="2">
        <f t="shared" si="11"/>
        <v>324101.45988598547</v>
      </c>
      <c r="K41" s="2">
        <f t="shared" si="20"/>
        <v>17176375.800000001</v>
      </c>
      <c r="L41" s="2">
        <f t="shared" si="12"/>
        <v>1970442.9336546508</v>
      </c>
      <c r="M41" s="2">
        <f t="shared" si="13"/>
        <v>5272520.126406068</v>
      </c>
      <c r="N41" s="2">
        <f t="shared" si="14"/>
        <v>1.0332232207535879E-3</v>
      </c>
      <c r="O41" s="2">
        <f t="shared" si="15"/>
        <v>5.4757637719969394E-2</v>
      </c>
      <c r="P41" s="2">
        <f t="shared" si="16"/>
        <v>6.2816976971902918E-3</v>
      </c>
      <c r="Q41" s="2">
        <f t="shared" si="17"/>
        <v>1.6808595149215979E-2</v>
      </c>
      <c r="R41" s="2">
        <f t="shared" si="18"/>
        <v>2.6013686987330367</v>
      </c>
      <c r="S41" s="2">
        <f t="shared" si="0"/>
        <v>45126125.711999997</v>
      </c>
      <c r="T41" s="2">
        <f t="shared" si="1"/>
        <v>0.14386038546289212</v>
      </c>
      <c r="U41" s="2">
        <f t="shared" si="19"/>
        <v>0.31715811888854328</v>
      </c>
      <c r="V41" s="2">
        <f t="shared" si="2"/>
        <v>1335330.5999999999</v>
      </c>
      <c r="W41" s="2">
        <f t="shared" si="3"/>
        <v>439012.8</v>
      </c>
      <c r="X41" s="2">
        <f t="shared" si="4"/>
        <v>1143262.5</v>
      </c>
      <c r="Y41" s="2">
        <f t="shared" si="5"/>
        <v>137191.5</v>
      </c>
      <c r="Z41" s="2">
        <f t="shared" si="6"/>
        <v>4.256983550114766E-3</v>
      </c>
      <c r="AA41" s="2">
        <f t="shared" si="7"/>
        <v>1.3995562356541697E-3</v>
      </c>
      <c r="AB41" s="2">
        <f t="shared" si="8"/>
        <v>3.6446776970160675E-3</v>
      </c>
      <c r="AC41" s="2">
        <f t="shared" si="9"/>
        <v>4.3736132364192808E-4</v>
      </c>
    </row>
    <row r="42" spans="1:29" x14ac:dyDescent="0.25">
      <c r="A42" s="1" t="s">
        <v>258</v>
      </c>
      <c r="B42" s="1">
        <v>50</v>
      </c>
      <c r="C42" s="1" t="s">
        <v>42</v>
      </c>
      <c r="D42" s="2">
        <v>2736532.3216632809</v>
      </c>
      <c r="E42" s="2">
        <v>722467.67833671905</v>
      </c>
      <c r="F42" s="2">
        <v>3459000</v>
      </c>
      <c r="G42" s="2">
        <f t="shared" si="10"/>
        <v>207540000</v>
      </c>
      <c r="H42" s="2">
        <v>56556.583582267893</v>
      </c>
      <c r="I42" s="2">
        <v>71488</v>
      </c>
      <c r="J42" s="2">
        <f t="shared" si="11"/>
        <v>244014.82338066565</v>
      </c>
      <c r="K42" s="2">
        <f t="shared" si="20"/>
        <v>13425446.4</v>
      </c>
      <c r="L42" s="2">
        <f t="shared" si="12"/>
        <v>1483539.3972201338</v>
      </c>
      <c r="M42" s="2">
        <f t="shared" si="13"/>
        <v>3969661.4383303938</v>
      </c>
      <c r="N42" s="2">
        <f t="shared" si="14"/>
        <v>1.175748402142554E-3</v>
      </c>
      <c r="O42" s="2">
        <f t="shared" si="15"/>
        <v>6.4688476438276965E-2</v>
      </c>
      <c r="P42" s="2">
        <f t="shared" si="16"/>
        <v>7.1482094883884252E-3</v>
      </c>
      <c r="Q42" s="2">
        <f t="shared" si="17"/>
        <v>1.9127211324710389E-2</v>
      </c>
      <c r="R42" s="2">
        <f t="shared" si="18"/>
        <v>3.0731526191074936</v>
      </c>
      <c r="S42" s="2">
        <f t="shared" si="0"/>
        <v>35271607.295999996</v>
      </c>
      <c r="T42" s="2">
        <f t="shared" si="1"/>
        <v>0.16995088800231278</v>
      </c>
      <c r="U42" s="2">
        <f t="shared" si="19"/>
        <v>0.37467787792181695</v>
      </c>
      <c r="V42" s="2">
        <f t="shared" si="2"/>
        <v>1043724.7999999999</v>
      </c>
      <c r="W42" s="2">
        <f t="shared" si="3"/>
        <v>343142.39999999997</v>
      </c>
      <c r="X42" s="2">
        <f t="shared" si="4"/>
        <v>893600</v>
      </c>
      <c r="Y42" s="2">
        <f t="shared" si="5"/>
        <v>107232</v>
      </c>
      <c r="Z42" s="2">
        <f t="shared" si="6"/>
        <v>5.029029584658379E-3</v>
      </c>
      <c r="AA42" s="2">
        <f t="shared" si="7"/>
        <v>1.6533795894767272E-3</v>
      </c>
      <c r="AB42" s="2">
        <f t="shared" si="8"/>
        <v>4.3056760142623106E-3</v>
      </c>
      <c r="AC42" s="2">
        <f t="shared" si="9"/>
        <v>5.1668112171147733E-4</v>
      </c>
    </row>
    <row r="43" spans="1:29" x14ac:dyDescent="0.25">
      <c r="A43" s="1" t="s">
        <v>258</v>
      </c>
      <c r="B43" s="1">
        <v>50</v>
      </c>
      <c r="C43" s="1" t="s">
        <v>43</v>
      </c>
      <c r="D43" s="2">
        <v>3742432.0493510081</v>
      </c>
      <c r="E43" s="2">
        <v>1429567.9506489919</v>
      </c>
      <c r="F43" s="2">
        <v>5172000</v>
      </c>
      <c r="G43" s="2">
        <f t="shared" si="10"/>
        <v>310320000</v>
      </c>
      <c r="H43" s="2">
        <v>66424.550902228119</v>
      </c>
      <c r="I43" s="2">
        <v>91798</v>
      </c>
      <c r="J43" s="2">
        <f t="shared" si="11"/>
        <v>286590.42024647829</v>
      </c>
      <c r="K43" s="2">
        <f t="shared" si="20"/>
        <v>17239664.400000002</v>
      </c>
      <c r="L43" s="2">
        <f t="shared" si="12"/>
        <v>1742386.6854115599</v>
      </c>
      <c r="M43" s="2">
        <f t="shared" si="13"/>
        <v>4662286.1844445197</v>
      </c>
      <c r="N43" s="2">
        <f t="shared" si="14"/>
        <v>9.2353190334647554E-4</v>
      </c>
      <c r="O43" s="2">
        <f t="shared" si="15"/>
        <v>5.5554474091260644E-2</v>
      </c>
      <c r="P43" s="2">
        <f t="shared" si="16"/>
        <v>5.6148062819398039E-3</v>
      </c>
      <c r="Q43" s="2">
        <f t="shared" si="17"/>
        <v>1.5024124079803169E-2</v>
      </c>
      <c r="R43" s="2">
        <f t="shared" si="18"/>
        <v>2.6392239693509851</v>
      </c>
      <c r="S43" s="2">
        <f t="shared" si="0"/>
        <v>45292398.816</v>
      </c>
      <c r="T43" s="2">
        <f t="shared" si="1"/>
        <v>0.14595385027068833</v>
      </c>
      <c r="U43" s="2">
        <f t="shared" si="19"/>
        <v>0.32177342252660612</v>
      </c>
      <c r="V43" s="2">
        <f t="shared" si="2"/>
        <v>1340250.8</v>
      </c>
      <c r="W43" s="2">
        <f t="shared" si="3"/>
        <v>440630.39999999997</v>
      </c>
      <c r="X43" s="2">
        <f t="shared" si="4"/>
        <v>1147475</v>
      </c>
      <c r="Y43" s="2">
        <f t="shared" si="5"/>
        <v>137697</v>
      </c>
      <c r="Z43" s="2">
        <f t="shared" si="6"/>
        <v>4.3189314256251617E-3</v>
      </c>
      <c r="AA43" s="2">
        <f t="shared" si="7"/>
        <v>1.419922660479505E-3</v>
      </c>
      <c r="AB43" s="2">
        <f t="shared" si="8"/>
        <v>3.6977152616653776E-3</v>
      </c>
      <c r="AC43" s="2">
        <f t="shared" si="9"/>
        <v>4.437258313998453E-4</v>
      </c>
    </row>
    <row r="44" spans="1:29" x14ac:dyDescent="0.25">
      <c r="A44" s="1" t="s">
        <v>258</v>
      </c>
      <c r="B44" s="1">
        <v>50</v>
      </c>
      <c r="C44" s="1" t="s">
        <v>44</v>
      </c>
      <c r="D44" s="2">
        <v>2211474.9309450071</v>
      </c>
      <c r="E44" s="2">
        <v>741525.06905499287</v>
      </c>
      <c r="F44" s="2">
        <v>2953000</v>
      </c>
      <c r="G44" s="2">
        <f t="shared" si="10"/>
        <v>177180000</v>
      </c>
      <c r="H44" s="2">
        <v>39798.310956725538</v>
      </c>
      <c r="I44" s="2">
        <v>53143</v>
      </c>
      <c r="J44" s="2">
        <f t="shared" si="11"/>
        <v>171710.82841006306</v>
      </c>
      <c r="K44" s="2">
        <f t="shared" si="20"/>
        <v>9980255.4000000004</v>
      </c>
      <c r="L44" s="2">
        <f t="shared" si="12"/>
        <v>1043952.0654785718</v>
      </c>
      <c r="M44" s="2">
        <f t="shared" si="13"/>
        <v>2793411.6650767508</v>
      </c>
      <c r="N44" s="2">
        <f t="shared" si="14"/>
        <v>9.6913211654849898E-4</v>
      </c>
      <c r="O44" s="2">
        <f t="shared" si="15"/>
        <v>5.6328340670504573E-2</v>
      </c>
      <c r="P44" s="2">
        <f t="shared" si="16"/>
        <v>5.892042360755005E-3</v>
      </c>
      <c r="Q44" s="2">
        <f t="shared" si="17"/>
        <v>1.5765953635154931E-2</v>
      </c>
      <c r="R44" s="2">
        <f t="shared" si="18"/>
        <v>2.6759880150633997</v>
      </c>
      <c r="S44" s="2">
        <f t="shared" si="0"/>
        <v>26220331.055999998</v>
      </c>
      <c r="T44" s="2">
        <f t="shared" si="1"/>
        <v>0.14798696837114797</v>
      </c>
      <c r="U44" s="2">
        <f t="shared" si="19"/>
        <v>0.32625568433999713</v>
      </c>
      <c r="V44" s="2">
        <f t="shared" si="2"/>
        <v>775887.79999999993</v>
      </c>
      <c r="W44" s="2">
        <f t="shared" si="3"/>
        <v>255086.4</v>
      </c>
      <c r="X44" s="2">
        <f t="shared" si="4"/>
        <v>664287.5</v>
      </c>
      <c r="Y44" s="2">
        <f t="shared" si="5"/>
        <v>79714.5</v>
      </c>
      <c r="Z44" s="2">
        <f t="shared" si="6"/>
        <v>4.3790935771531774E-3</v>
      </c>
      <c r="AA44" s="2">
        <f t="shared" si="7"/>
        <v>1.439701997968168E-3</v>
      </c>
      <c r="AB44" s="2">
        <f t="shared" si="8"/>
        <v>3.7492239530421039E-3</v>
      </c>
      <c r="AC44" s="2">
        <f t="shared" si="9"/>
        <v>4.499068743650525E-4</v>
      </c>
    </row>
    <row r="45" spans="1:29" x14ac:dyDescent="0.25">
      <c r="A45" s="1" t="s">
        <v>258</v>
      </c>
      <c r="B45" s="1">
        <v>50</v>
      </c>
      <c r="C45" s="1" t="s">
        <v>45</v>
      </c>
      <c r="D45" s="2">
        <v>2144370.0574583509</v>
      </c>
      <c r="E45" s="2">
        <v>733629.9425416491</v>
      </c>
      <c r="F45" s="2">
        <v>2878000</v>
      </c>
      <c r="G45" s="2">
        <f t="shared" si="10"/>
        <v>172680000</v>
      </c>
      <c r="H45" s="2">
        <v>53472.899900491124</v>
      </c>
      <c r="I45" s="2">
        <v>71767</v>
      </c>
      <c r="J45" s="2">
        <f t="shared" si="11"/>
        <v>230710.19142962043</v>
      </c>
      <c r="K45" s="2">
        <f t="shared" si="20"/>
        <v>13477842.600000001</v>
      </c>
      <c r="L45" s="2">
        <f t="shared" si="12"/>
        <v>1402651.0913728373</v>
      </c>
      <c r="M45" s="2">
        <f t="shared" si="13"/>
        <v>3753220.1431847671</v>
      </c>
      <c r="N45" s="2">
        <f t="shared" si="14"/>
        <v>1.3360562394580753E-3</v>
      </c>
      <c r="O45" s="2">
        <f t="shared" si="15"/>
        <v>7.8050976372480901E-2</v>
      </c>
      <c r="P45" s="2">
        <f t="shared" si="16"/>
        <v>8.1228346732269939E-3</v>
      </c>
      <c r="Q45" s="2">
        <f t="shared" si="17"/>
        <v>2.1735117808575209E-2</v>
      </c>
      <c r="R45" s="2">
        <f t="shared" si="18"/>
        <v>3.7079643186812961</v>
      </c>
      <c r="S45" s="2">
        <f t="shared" si="0"/>
        <v>35409263.663999997</v>
      </c>
      <c r="T45" s="2">
        <f t="shared" si="1"/>
        <v>0.20505712105628907</v>
      </c>
      <c r="U45" s="2">
        <f t="shared" si="19"/>
        <v>0.45207393661327594</v>
      </c>
      <c r="V45" s="2">
        <f t="shared" si="2"/>
        <v>1047798.2</v>
      </c>
      <c r="W45" s="2">
        <f t="shared" si="3"/>
        <v>344481.6</v>
      </c>
      <c r="X45" s="2">
        <f t="shared" si="4"/>
        <v>897087.5</v>
      </c>
      <c r="Y45" s="2">
        <f t="shared" si="5"/>
        <v>107650.5</v>
      </c>
      <c r="Z45" s="2">
        <f t="shared" si="6"/>
        <v>6.0678607829511228E-3</v>
      </c>
      <c r="AA45" s="2">
        <f t="shared" si="7"/>
        <v>1.9949131341209171E-3</v>
      </c>
      <c r="AB45" s="2">
        <f t="shared" si="8"/>
        <v>5.1950862867732222E-3</v>
      </c>
      <c r="AC45" s="2">
        <f t="shared" si="9"/>
        <v>6.2341035441278668E-4</v>
      </c>
    </row>
    <row r="46" spans="1:29" x14ac:dyDescent="0.25">
      <c r="A46" s="1" t="s">
        <v>258</v>
      </c>
      <c r="B46" s="1">
        <v>50</v>
      </c>
      <c r="C46" s="1" t="s">
        <v>46</v>
      </c>
      <c r="D46" s="2">
        <v>1384634.3701164492</v>
      </c>
      <c r="E46" s="2">
        <v>351365.62988355081</v>
      </c>
      <c r="F46" s="2">
        <v>1736000</v>
      </c>
      <c r="G46" s="2">
        <f t="shared" si="10"/>
        <v>104160000</v>
      </c>
      <c r="H46" s="2">
        <v>70459.225588546658</v>
      </c>
      <c r="I46" s="2">
        <v>88339</v>
      </c>
      <c r="J46" s="2">
        <f t="shared" si="11"/>
        <v>303998.12715912028</v>
      </c>
      <c r="K46" s="2">
        <f t="shared" si="20"/>
        <v>16590064.200000001</v>
      </c>
      <c r="L46" s="2">
        <f t="shared" si="12"/>
        <v>1848220.4977282747</v>
      </c>
      <c r="M46" s="2">
        <f t="shared" si="13"/>
        <v>4945476.7787842387</v>
      </c>
      <c r="N46" s="2">
        <f t="shared" si="14"/>
        <v>2.918568809131339E-3</v>
      </c>
      <c r="O46" s="2">
        <f t="shared" si="15"/>
        <v>0.1592748099078341</v>
      </c>
      <c r="P46" s="2">
        <f t="shared" si="16"/>
        <v>1.7744052397544879E-2</v>
      </c>
      <c r="Q46" s="2">
        <f t="shared" si="17"/>
        <v>4.7479615771738086E-2</v>
      </c>
      <c r="R46" s="2">
        <f t="shared" si="18"/>
        <v>7.5666614237413041</v>
      </c>
      <c r="S46" s="2">
        <f t="shared" si="0"/>
        <v>43585755.887999997</v>
      </c>
      <c r="T46" s="2">
        <f t="shared" si="1"/>
        <v>0.41845003732718888</v>
      </c>
      <c r="U46" s="2">
        <f t="shared" si="19"/>
        <v>0.92252517091833386</v>
      </c>
      <c r="V46" s="2">
        <f t="shared" si="2"/>
        <v>1289749.3999999999</v>
      </c>
      <c r="W46" s="2">
        <f t="shared" si="3"/>
        <v>424027.2</v>
      </c>
      <c r="X46" s="2">
        <f t="shared" si="4"/>
        <v>1104237.5</v>
      </c>
      <c r="Y46" s="2">
        <f t="shared" si="5"/>
        <v>132508.5</v>
      </c>
      <c r="Z46" s="2">
        <f t="shared" si="6"/>
        <v>1.2382386712749615E-2</v>
      </c>
      <c r="AA46" s="2">
        <f t="shared" si="7"/>
        <v>4.0709216589861754E-3</v>
      </c>
      <c r="AB46" s="2">
        <f t="shared" si="8"/>
        <v>1.0601358486943165E-2</v>
      </c>
      <c r="AC46" s="2">
        <f t="shared" si="9"/>
        <v>1.2721630184331797E-3</v>
      </c>
    </row>
    <row r="47" spans="1:29" x14ac:dyDescent="0.25">
      <c r="A47" s="1" t="s">
        <v>258</v>
      </c>
      <c r="B47" s="1">
        <v>50</v>
      </c>
      <c r="C47" s="1" t="s">
        <v>47</v>
      </c>
      <c r="D47" s="2">
        <v>2598710.1848210776</v>
      </c>
      <c r="E47" s="2">
        <v>1171289.8151789224</v>
      </c>
      <c r="F47" s="2">
        <v>3770000</v>
      </c>
      <c r="G47" s="2">
        <f t="shared" si="10"/>
        <v>226200000</v>
      </c>
      <c r="H47" s="2">
        <v>45164.48011131613</v>
      </c>
      <c r="I47" s="2">
        <v>65521</v>
      </c>
      <c r="J47" s="2">
        <f t="shared" si="11"/>
        <v>194863.30219029935</v>
      </c>
      <c r="K47" s="2">
        <f t="shared" si="20"/>
        <v>12304843.800000001</v>
      </c>
      <c r="L47" s="2">
        <f t="shared" si="12"/>
        <v>1184712.3952004432</v>
      </c>
      <c r="M47" s="2">
        <f t="shared" si="13"/>
        <v>3170058.7928784206</v>
      </c>
      <c r="N47" s="2">
        <f t="shared" si="14"/>
        <v>8.6146464275110239E-4</v>
      </c>
      <c r="O47" s="2">
        <f t="shared" si="15"/>
        <v>5.4398071618037142E-2</v>
      </c>
      <c r="P47" s="2">
        <f t="shared" si="16"/>
        <v>5.2374553280302534E-3</v>
      </c>
      <c r="Q47" s="2">
        <f t="shared" si="17"/>
        <v>1.4014406688233512E-2</v>
      </c>
      <c r="R47" s="2">
        <f t="shared" si="18"/>
        <v>2.5842868076646983</v>
      </c>
      <c r="S47" s="2">
        <f t="shared" si="0"/>
        <v>32327537.232000001</v>
      </c>
      <c r="T47" s="2">
        <f t="shared" si="1"/>
        <v>0.14291572604774536</v>
      </c>
      <c r="U47" s="2">
        <f t="shared" si="19"/>
        <v>0.31507549967315418</v>
      </c>
      <c r="V47" s="2">
        <f t="shared" si="2"/>
        <v>956606.6</v>
      </c>
      <c r="W47" s="2">
        <f t="shared" si="3"/>
        <v>314500.8</v>
      </c>
      <c r="X47" s="2">
        <f t="shared" si="4"/>
        <v>819012.5</v>
      </c>
      <c r="Y47" s="2">
        <f t="shared" si="5"/>
        <v>98281.5</v>
      </c>
      <c r="Z47" s="2">
        <f t="shared" si="6"/>
        <v>4.2290300618921311E-3</v>
      </c>
      <c r="AA47" s="2">
        <f t="shared" si="7"/>
        <v>1.3903660477453581E-3</v>
      </c>
      <c r="AB47" s="2">
        <f t="shared" si="8"/>
        <v>3.6207449160035369E-3</v>
      </c>
      <c r="AC47" s="2">
        <f t="shared" si="9"/>
        <v>4.3448938992042438E-4</v>
      </c>
    </row>
    <row r="48" spans="1:29" x14ac:dyDescent="0.25">
      <c r="A48" s="1" t="s">
        <v>258</v>
      </c>
      <c r="B48" s="1">
        <v>50</v>
      </c>
      <c r="C48" s="1" t="s">
        <v>48</v>
      </c>
      <c r="D48" s="2">
        <v>1332307.3552110076</v>
      </c>
      <c r="E48" s="2">
        <v>332692.64478899236</v>
      </c>
      <c r="F48" s="2">
        <v>1665000</v>
      </c>
      <c r="G48" s="2">
        <f t="shared" si="10"/>
        <v>99900000</v>
      </c>
      <c r="H48" s="2">
        <v>41634.404804194557</v>
      </c>
      <c r="I48" s="2">
        <v>52031</v>
      </c>
      <c r="J48" s="2">
        <f t="shared" si="11"/>
        <v>179632.70217828252</v>
      </c>
      <c r="K48" s="2">
        <f t="shared" si="20"/>
        <v>9771421.8000000007</v>
      </c>
      <c r="L48" s="2">
        <f t="shared" si="12"/>
        <v>1092114.7617940512</v>
      </c>
      <c r="M48" s="2">
        <f t="shared" si="13"/>
        <v>2922285.6260162629</v>
      </c>
      <c r="N48" s="2">
        <f t="shared" si="14"/>
        <v>1.7981251469297548E-3</v>
      </c>
      <c r="O48" s="2">
        <f t="shared" si="15"/>
        <v>9.7812030030030042E-2</v>
      </c>
      <c r="P48" s="2">
        <f t="shared" si="16"/>
        <v>1.0932079697638149E-2</v>
      </c>
      <c r="Q48" s="2">
        <f t="shared" si="17"/>
        <v>2.9252108368531159E-2</v>
      </c>
      <c r="R48" s="2">
        <f t="shared" si="18"/>
        <v>4.6467518299618513</v>
      </c>
      <c r="S48" s="2">
        <f t="shared" si="0"/>
        <v>25671679.151999999</v>
      </c>
      <c r="T48" s="2">
        <f t="shared" si="1"/>
        <v>0.25697376528528526</v>
      </c>
      <c r="U48" s="2">
        <f t="shared" si="19"/>
        <v>0.56653063829451411</v>
      </c>
      <c r="V48" s="2">
        <f t="shared" si="2"/>
        <v>759652.6</v>
      </c>
      <c r="W48" s="2">
        <f t="shared" si="3"/>
        <v>249748.8</v>
      </c>
      <c r="X48" s="2">
        <f t="shared" si="4"/>
        <v>650387.5</v>
      </c>
      <c r="Y48" s="2">
        <f t="shared" si="5"/>
        <v>78046.5</v>
      </c>
      <c r="Z48" s="2">
        <f t="shared" si="6"/>
        <v>7.6041301301301295E-3</v>
      </c>
      <c r="AA48" s="2">
        <f t="shared" si="7"/>
        <v>2.4999879879879878E-3</v>
      </c>
      <c r="AB48" s="2">
        <f t="shared" si="8"/>
        <v>6.5103853853853855E-3</v>
      </c>
      <c r="AC48" s="2">
        <f t="shared" si="9"/>
        <v>7.8124624624624625E-4</v>
      </c>
    </row>
    <row r="49" spans="1:29" x14ac:dyDescent="0.25">
      <c r="A49" s="1" t="s">
        <v>258</v>
      </c>
      <c r="B49" s="1">
        <v>50</v>
      </c>
      <c r="C49" s="1" t="s">
        <v>49</v>
      </c>
      <c r="D49" s="2">
        <v>3270244.3109819083</v>
      </c>
      <c r="E49" s="2">
        <v>1176755.6890180917</v>
      </c>
      <c r="F49" s="2">
        <v>4447000</v>
      </c>
      <c r="G49" s="2">
        <f t="shared" si="10"/>
        <v>266820000</v>
      </c>
      <c r="H49" s="2">
        <v>65199.714606693713</v>
      </c>
      <c r="I49" s="2">
        <v>88661</v>
      </c>
      <c r="J49" s="2">
        <f t="shared" si="11"/>
        <v>281305.83278743725</v>
      </c>
      <c r="K49" s="2">
        <f t="shared" si="20"/>
        <v>16650535.800000001</v>
      </c>
      <c r="L49" s="2">
        <f t="shared" si="12"/>
        <v>1710257.9254250715</v>
      </c>
      <c r="M49" s="2">
        <f t="shared" si="13"/>
        <v>4576315.9029550487</v>
      </c>
      <c r="N49" s="2">
        <f t="shared" si="14"/>
        <v>1.0542906558257898E-3</v>
      </c>
      <c r="O49" s="2">
        <f t="shared" si="15"/>
        <v>6.2403627164380485E-2</v>
      </c>
      <c r="P49" s="2">
        <f t="shared" si="16"/>
        <v>6.4097815959263602E-3</v>
      </c>
      <c r="Q49" s="2">
        <f t="shared" si="17"/>
        <v>1.715132262557173E-2</v>
      </c>
      <c r="R49" s="2">
        <f t="shared" si="18"/>
        <v>2.964606384647317</v>
      </c>
      <c r="S49" s="2">
        <f t="shared" si="0"/>
        <v>43744628.111999996</v>
      </c>
      <c r="T49" s="2">
        <f t="shared" si="1"/>
        <v>0.16394808527096918</v>
      </c>
      <c r="U49" s="2">
        <f t="shared" si="19"/>
        <v>0.36144395243075095</v>
      </c>
      <c r="V49" s="2">
        <f t="shared" si="2"/>
        <v>1294450.5999999999</v>
      </c>
      <c r="W49" s="2">
        <f t="shared" si="3"/>
        <v>425572.8</v>
      </c>
      <c r="X49" s="2">
        <f t="shared" si="4"/>
        <v>1108262.5</v>
      </c>
      <c r="Y49" s="2">
        <f t="shared" si="5"/>
        <v>132991.5</v>
      </c>
      <c r="Z49" s="2">
        <f t="shared" si="6"/>
        <v>4.8514001948879388E-3</v>
      </c>
      <c r="AA49" s="2">
        <f t="shared" si="7"/>
        <v>1.5949808859905554E-3</v>
      </c>
      <c r="AB49" s="2">
        <f t="shared" si="8"/>
        <v>4.1535960572670711E-3</v>
      </c>
      <c r="AC49" s="2">
        <f t="shared" si="9"/>
        <v>4.9843152687204862E-4</v>
      </c>
    </row>
    <row r="50" spans="1:29" x14ac:dyDescent="0.25">
      <c r="A50" s="1" t="s">
        <v>258</v>
      </c>
      <c r="B50" s="1">
        <v>50</v>
      </c>
      <c r="C50" s="1" t="s">
        <v>50</v>
      </c>
      <c r="D50" s="2">
        <v>214211.31255517073</v>
      </c>
      <c r="E50" s="2">
        <v>23788.687444829266</v>
      </c>
      <c r="F50" s="2">
        <v>238000</v>
      </c>
      <c r="G50" s="2">
        <f t="shared" si="10"/>
        <v>14280000</v>
      </c>
      <c r="H50" s="2">
        <v>6153.6249745365649</v>
      </c>
      <c r="I50" s="2">
        <v>6837</v>
      </c>
      <c r="J50" s="2">
        <f t="shared" si="11"/>
        <v>26549.972013924475</v>
      </c>
      <c r="K50" s="2">
        <f t="shared" si="20"/>
        <v>1283988.6000000001</v>
      </c>
      <c r="L50" s="2">
        <f t="shared" si="12"/>
        <v>161416.13420059881</v>
      </c>
      <c r="M50" s="2">
        <f t="shared" si="13"/>
        <v>431918.02298014821</v>
      </c>
      <c r="N50" s="2">
        <f t="shared" si="14"/>
        <v>1.8592417376697811E-3</v>
      </c>
      <c r="O50" s="2">
        <f t="shared" si="15"/>
        <v>8.9915168067226894E-2</v>
      </c>
      <c r="P50" s="2">
        <f t="shared" si="16"/>
        <v>1.130365085438367E-2</v>
      </c>
      <c r="Q50" s="2">
        <f t="shared" si="17"/>
        <v>3.0246360152671441E-2</v>
      </c>
      <c r="R50" s="2">
        <f t="shared" si="18"/>
        <v>4.271595954295579</v>
      </c>
      <c r="S50" s="2">
        <f t="shared" si="0"/>
        <v>3373321.1039999998</v>
      </c>
      <c r="T50" s="2">
        <f t="shared" si="1"/>
        <v>0.23622696806722687</v>
      </c>
      <c r="U50" s="2">
        <f t="shared" si="19"/>
        <v>0.52079174250698179</v>
      </c>
      <c r="V50" s="2">
        <f t="shared" si="2"/>
        <v>99820.2</v>
      </c>
      <c r="W50" s="2">
        <f t="shared" si="3"/>
        <v>32817.599999999999</v>
      </c>
      <c r="X50" s="2">
        <f t="shared" si="4"/>
        <v>85462.5</v>
      </c>
      <c r="Y50" s="2">
        <f t="shared" si="5"/>
        <v>10255.5</v>
      </c>
      <c r="Z50" s="2">
        <f t="shared" si="6"/>
        <v>6.9902100840336136E-3</v>
      </c>
      <c r="AA50" s="2">
        <f t="shared" si="7"/>
        <v>2.2981512605042016E-3</v>
      </c>
      <c r="AB50" s="2">
        <f t="shared" si="8"/>
        <v>5.9847689075630253E-3</v>
      </c>
      <c r="AC50" s="2">
        <f t="shared" si="9"/>
        <v>7.1817226890756299E-4</v>
      </c>
    </row>
    <row r="51" spans="1:29" x14ac:dyDescent="0.25">
      <c r="A51" s="1" t="s">
        <v>258</v>
      </c>
      <c r="B51" s="1">
        <v>50</v>
      </c>
      <c r="C51" s="1" t="s">
        <v>51</v>
      </c>
      <c r="D51" s="2">
        <v>876597.94055909396</v>
      </c>
      <c r="E51" s="2">
        <v>365402.05944090604</v>
      </c>
      <c r="F51" s="2">
        <v>1242000</v>
      </c>
      <c r="G51" s="2">
        <f t="shared" si="10"/>
        <v>74520000</v>
      </c>
      <c r="H51" s="2">
        <v>35481.748524788061</v>
      </c>
      <c r="I51" s="2">
        <v>50272</v>
      </c>
      <c r="J51" s="2">
        <f t="shared" si="11"/>
        <v>153086.90962422112</v>
      </c>
      <c r="K51" s="2">
        <f t="shared" si="20"/>
        <v>9441081.6000000015</v>
      </c>
      <c r="L51" s="2">
        <f t="shared" si="12"/>
        <v>930724.03749798192</v>
      </c>
      <c r="M51" s="2">
        <f t="shared" si="13"/>
        <v>2490435.594973742</v>
      </c>
      <c r="N51" s="2">
        <f t="shared" si="14"/>
        <v>2.0543063556658766E-3</v>
      </c>
      <c r="O51" s="2">
        <f t="shared" si="15"/>
        <v>0.12669191626409021</v>
      </c>
      <c r="P51" s="2">
        <f t="shared" si="16"/>
        <v>1.2489587191330944E-2</v>
      </c>
      <c r="Q51" s="2">
        <f t="shared" si="17"/>
        <v>3.3419693974419511E-2</v>
      </c>
      <c r="R51" s="2">
        <f t="shared" si="18"/>
        <v>6.0187473213754137</v>
      </c>
      <c r="S51" s="2">
        <f t="shared" si="0"/>
        <v>24803802.623999998</v>
      </c>
      <c r="T51" s="2">
        <f t="shared" si="1"/>
        <v>0.33284759291465377</v>
      </c>
      <c r="U51" s="2">
        <f t="shared" si="19"/>
        <v>0.73380393153903456</v>
      </c>
      <c r="V51" s="2">
        <f t="shared" si="2"/>
        <v>733971.2</v>
      </c>
      <c r="W51" s="2">
        <f t="shared" si="3"/>
        <v>241305.59999999998</v>
      </c>
      <c r="X51" s="2">
        <f t="shared" si="4"/>
        <v>628400</v>
      </c>
      <c r="Y51" s="2">
        <f t="shared" si="5"/>
        <v>75408</v>
      </c>
      <c r="Z51" s="2">
        <f t="shared" si="6"/>
        <v>9.8493183038110572E-3</v>
      </c>
      <c r="AA51" s="2">
        <f t="shared" si="7"/>
        <v>3.2381320450885665E-3</v>
      </c>
      <c r="AB51" s="2">
        <f t="shared" si="8"/>
        <v>8.4326355340848102E-3</v>
      </c>
      <c r="AC51" s="2">
        <f t="shared" si="9"/>
        <v>1.0119162640901771E-3</v>
      </c>
    </row>
    <row r="52" spans="1:29" x14ac:dyDescent="0.25">
      <c r="A52" s="1" t="s">
        <v>258</v>
      </c>
      <c r="B52" s="1">
        <v>50</v>
      </c>
      <c r="C52" s="1" t="s">
        <v>52</v>
      </c>
      <c r="D52" s="2">
        <v>3294617.0570172151</v>
      </c>
      <c r="E52" s="2">
        <v>893382.94298278494</v>
      </c>
      <c r="F52" s="2">
        <v>4188000</v>
      </c>
      <c r="G52" s="2">
        <f t="shared" si="10"/>
        <v>251280000</v>
      </c>
      <c r="H52" s="2">
        <v>67247.791281041689</v>
      </c>
      <c r="I52" s="2">
        <v>85483</v>
      </c>
      <c r="J52" s="2">
        <f t="shared" si="11"/>
        <v>290142.31187274348</v>
      </c>
      <c r="K52" s="2">
        <f t="shared" si="20"/>
        <v>16053707.4</v>
      </c>
      <c r="L52" s="2">
        <f t="shared" si="12"/>
        <v>1763981.1569654478</v>
      </c>
      <c r="M52" s="2">
        <f t="shared" si="13"/>
        <v>4720068.7692341246</v>
      </c>
      <c r="N52" s="2">
        <f t="shared" si="14"/>
        <v>1.1546574015948085E-3</v>
      </c>
      <c r="O52" s="2">
        <f t="shared" si="15"/>
        <v>6.3887724450811839E-2</v>
      </c>
      <c r="P52" s="2">
        <f t="shared" si="16"/>
        <v>7.0199823183916266E-3</v>
      </c>
      <c r="Q52" s="2">
        <f t="shared" si="17"/>
        <v>1.878410048246627E-2</v>
      </c>
      <c r="R52" s="2">
        <f t="shared" si="18"/>
        <v>3.0351113294833358</v>
      </c>
      <c r="S52" s="2">
        <f t="shared" si="0"/>
        <v>42176628.336000003</v>
      </c>
      <c r="T52" s="2">
        <f t="shared" si="1"/>
        <v>0.1678471360076409</v>
      </c>
      <c r="U52" s="2">
        <f t="shared" si="19"/>
        <v>0.37003989490035294</v>
      </c>
      <c r="V52" s="2">
        <f t="shared" si="2"/>
        <v>1248051.8</v>
      </c>
      <c r="W52" s="2">
        <f t="shared" si="3"/>
        <v>410318.39999999997</v>
      </c>
      <c r="X52" s="2">
        <f t="shared" si="4"/>
        <v>1068537.5</v>
      </c>
      <c r="Y52" s="2">
        <f t="shared" si="5"/>
        <v>128224.5</v>
      </c>
      <c r="Z52" s="2">
        <f t="shared" si="6"/>
        <v>4.9667773002228591E-3</v>
      </c>
      <c r="AA52" s="2">
        <f t="shared" si="7"/>
        <v>1.6329130850047755E-3</v>
      </c>
      <c r="AB52" s="2">
        <f t="shared" si="8"/>
        <v>4.2523778255332692E-3</v>
      </c>
      <c r="AC52" s="2">
        <f t="shared" si="9"/>
        <v>5.1028533906399235E-4</v>
      </c>
    </row>
    <row r="53" spans="1:29" x14ac:dyDescent="0.25">
      <c r="A53" s="1" t="s">
        <v>258</v>
      </c>
      <c r="B53" s="1">
        <v>50</v>
      </c>
      <c r="C53" s="1" t="s">
        <v>53</v>
      </c>
      <c r="D53" s="2">
        <v>2624891.255348586</v>
      </c>
      <c r="E53" s="2">
        <v>778108.74465141399</v>
      </c>
      <c r="F53" s="2">
        <v>3403000</v>
      </c>
      <c r="G53" s="2">
        <f t="shared" si="10"/>
        <v>204180000</v>
      </c>
      <c r="H53" s="2">
        <v>79498.02889839749</v>
      </c>
      <c r="I53" s="2">
        <v>103064</v>
      </c>
      <c r="J53" s="2">
        <f t="shared" si="11"/>
        <v>342996.27474025078</v>
      </c>
      <c r="K53" s="2">
        <f t="shared" si="20"/>
        <v>19355419.200000003</v>
      </c>
      <c r="L53" s="2">
        <f t="shared" si="12"/>
        <v>2085317.9312106553</v>
      </c>
      <c r="M53" s="2">
        <f t="shared" si="13"/>
        <v>5579903.1651584283</v>
      </c>
      <c r="N53" s="2">
        <f t="shared" si="14"/>
        <v>1.6798720479001409E-3</v>
      </c>
      <c r="O53" s="2">
        <f t="shared" si="15"/>
        <v>9.479586247428741E-2</v>
      </c>
      <c r="P53" s="2">
        <f t="shared" si="16"/>
        <v>1.0213135131798683E-2</v>
      </c>
      <c r="Q53" s="2">
        <f t="shared" si="17"/>
        <v>2.7328353243013165E-2</v>
      </c>
      <c r="R53" s="2">
        <f t="shared" si="18"/>
        <v>4.5034628898916402</v>
      </c>
      <c r="S53" s="2">
        <f t="shared" si="0"/>
        <v>50850953.088</v>
      </c>
      <c r="T53" s="2">
        <f t="shared" si="1"/>
        <v>0.24904962821040258</v>
      </c>
      <c r="U53" s="2">
        <f t="shared" si="19"/>
        <v>0.54906089219034415</v>
      </c>
      <c r="V53" s="2">
        <f t="shared" si="2"/>
        <v>1504734.4</v>
      </c>
      <c r="W53" s="2">
        <f t="shared" si="3"/>
        <v>494707.19999999995</v>
      </c>
      <c r="X53" s="2">
        <f t="shared" si="4"/>
        <v>1288300</v>
      </c>
      <c r="Y53" s="2">
        <f t="shared" si="5"/>
        <v>154596</v>
      </c>
      <c r="Z53" s="2">
        <f t="shared" si="6"/>
        <v>7.3696463904398078E-3</v>
      </c>
      <c r="AA53" s="2">
        <f t="shared" si="7"/>
        <v>2.4228974434322655E-3</v>
      </c>
      <c r="AB53" s="2">
        <f t="shared" si="8"/>
        <v>6.3096287589381921E-3</v>
      </c>
      <c r="AC53" s="2">
        <f t="shared" si="9"/>
        <v>7.5715545107258306E-4</v>
      </c>
    </row>
    <row r="54" spans="1:29" x14ac:dyDescent="0.25">
      <c r="A54" s="1" t="s">
        <v>258</v>
      </c>
      <c r="B54" s="1">
        <v>50</v>
      </c>
      <c r="C54" s="1" t="s">
        <v>54</v>
      </c>
      <c r="D54" s="2">
        <v>3430369.757142019</v>
      </c>
      <c r="E54" s="2">
        <v>911630.24285798101</v>
      </c>
      <c r="F54" s="2">
        <v>4342000</v>
      </c>
      <c r="G54" s="2">
        <f t="shared" si="10"/>
        <v>260520000</v>
      </c>
      <c r="H54" s="2">
        <v>51369.431593535519</v>
      </c>
      <c r="I54" s="2">
        <v>65021</v>
      </c>
      <c r="J54" s="2">
        <f t="shared" si="11"/>
        <v>221634.72373164713</v>
      </c>
      <c r="K54" s="2">
        <f t="shared" si="20"/>
        <v>12210943.800000001</v>
      </c>
      <c r="L54" s="2">
        <f t="shared" si="12"/>
        <v>1347474.8783395069</v>
      </c>
      <c r="M54" s="2">
        <f t="shared" si="13"/>
        <v>3605579.3824459985</v>
      </c>
      <c r="N54" s="2">
        <f t="shared" si="14"/>
        <v>8.5073976559053865E-4</v>
      </c>
      <c r="O54" s="2">
        <f t="shared" si="15"/>
        <v>4.6871425610317825E-2</v>
      </c>
      <c r="P54" s="2">
        <f t="shared" si="16"/>
        <v>5.1722511835540722E-3</v>
      </c>
      <c r="Q54" s="2">
        <f t="shared" si="17"/>
        <v>1.3839933143121444E-2</v>
      </c>
      <c r="R54" s="2">
        <f t="shared" si="18"/>
        <v>2.2267187651743523</v>
      </c>
      <c r="S54" s="2">
        <f t="shared" si="0"/>
        <v>32080841.232000001</v>
      </c>
      <c r="T54" s="2">
        <f t="shared" si="1"/>
        <v>0.12314156775679411</v>
      </c>
      <c r="U54" s="2">
        <f t="shared" si="19"/>
        <v>0.27148090741634356</v>
      </c>
      <c r="V54" s="2">
        <f t="shared" si="2"/>
        <v>949306.6</v>
      </c>
      <c r="W54" s="2">
        <f t="shared" si="3"/>
        <v>312100.8</v>
      </c>
      <c r="X54" s="2">
        <f t="shared" si="4"/>
        <v>812762.5</v>
      </c>
      <c r="Y54" s="2">
        <f t="shared" si="5"/>
        <v>97531.5</v>
      </c>
      <c r="Z54" s="2">
        <f t="shared" si="6"/>
        <v>3.6438914478734838E-3</v>
      </c>
      <c r="AA54" s="2">
        <f t="shared" si="7"/>
        <v>1.1979917088899125E-3</v>
      </c>
      <c r="AB54" s="2">
        <f t="shared" si="8"/>
        <v>3.119770075234147E-3</v>
      </c>
      <c r="AC54" s="2">
        <f t="shared" si="9"/>
        <v>3.7437240902809767E-4</v>
      </c>
    </row>
    <row r="55" spans="1:29" x14ac:dyDescent="0.25">
      <c r="A55" s="1" t="s">
        <v>259</v>
      </c>
      <c r="B55" s="1">
        <v>60</v>
      </c>
      <c r="C55" s="1" t="s">
        <v>55</v>
      </c>
      <c r="D55" s="2">
        <v>2345000</v>
      </c>
      <c r="E55" s="2">
        <v>0</v>
      </c>
      <c r="F55" s="2">
        <v>2345000</v>
      </c>
      <c r="G55" s="2">
        <f t="shared" si="10"/>
        <v>140700000</v>
      </c>
      <c r="H55" s="2">
        <v>44302</v>
      </c>
      <c r="I55" s="2">
        <v>44302</v>
      </c>
      <c r="J55" s="2">
        <f t="shared" si="11"/>
        <v>191142.10973662138</v>
      </c>
      <c r="K55" s="2">
        <f t="shared" si="20"/>
        <v>8319915.6000000006</v>
      </c>
      <c r="L55" s="2">
        <f t="shared" si="12"/>
        <v>1162088.6236885895</v>
      </c>
      <c r="M55" s="2">
        <f t="shared" si="13"/>
        <v>3109522.0025993842</v>
      </c>
      <c r="N55" s="2">
        <f t="shared" si="14"/>
        <v>1.3585082426199103E-3</v>
      </c>
      <c r="O55" s="2">
        <f t="shared" si="15"/>
        <v>5.913230703624734E-2</v>
      </c>
      <c r="P55" s="2">
        <f t="shared" si="16"/>
        <v>8.2593363446239482E-3</v>
      </c>
      <c r="Q55" s="2">
        <f t="shared" si="17"/>
        <v>2.2100369599142744E-2</v>
      </c>
      <c r="R55" s="2">
        <f t="shared" si="18"/>
        <v>2.8091959224871226</v>
      </c>
      <c r="S55" s="2">
        <f t="shared" si="0"/>
        <v>21858252.384</v>
      </c>
      <c r="T55" s="2">
        <f t="shared" si="1"/>
        <v>0.15535360614072494</v>
      </c>
      <c r="U55" s="2">
        <f t="shared" si="19"/>
        <v>0.34249635386145466</v>
      </c>
      <c r="V55" s="2">
        <f t="shared" si="2"/>
        <v>646809.19999999995</v>
      </c>
      <c r="W55" s="2">
        <f t="shared" si="3"/>
        <v>212649.60000000001</v>
      </c>
      <c r="X55" s="2">
        <f t="shared" si="4"/>
        <v>553775</v>
      </c>
      <c r="Y55" s="2">
        <f t="shared" si="5"/>
        <v>66453</v>
      </c>
      <c r="Z55" s="2">
        <f t="shared" si="6"/>
        <v>4.5970803127221033E-3</v>
      </c>
      <c r="AA55" s="2">
        <f t="shared" si="7"/>
        <v>1.5113688699360341E-3</v>
      </c>
      <c r="AB55" s="2">
        <f t="shared" si="8"/>
        <v>3.9358564321250889E-3</v>
      </c>
      <c r="AC55" s="2">
        <f t="shared" si="9"/>
        <v>4.7230277185501064E-4</v>
      </c>
    </row>
    <row r="56" spans="1:29" x14ac:dyDescent="0.25">
      <c r="A56" s="1" t="s">
        <v>259</v>
      </c>
      <c r="B56" s="1">
        <v>60</v>
      </c>
      <c r="C56" s="1" t="s">
        <v>56</v>
      </c>
      <c r="D56" s="2">
        <v>3248720.5911800992</v>
      </c>
      <c r="E56" s="2">
        <v>709279.40881990083</v>
      </c>
      <c r="F56" s="2">
        <v>3958000</v>
      </c>
      <c r="G56" s="2">
        <f t="shared" si="10"/>
        <v>237480000</v>
      </c>
      <c r="H56" s="2">
        <v>60674.248312436619</v>
      </c>
      <c r="I56" s="2">
        <v>73921</v>
      </c>
      <c r="J56" s="2">
        <f t="shared" si="11"/>
        <v>261780.5929556854</v>
      </c>
      <c r="K56" s="2">
        <f t="shared" si="20"/>
        <v>13882363.800000001</v>
      </c>
      <c r="L56" s="2">
        <f t="shared" si="12"/>
        <v>1591550.1267378265</v>
      </c>
      <c r="M56" s="2">
        <f t="shared" si="13"/>
        <v>4258677.0375761865</v>
      </c>
      <c r="N56" s="2">
        <f t="shared" si="14"/>
        <v>1.1023269031315707E-3</v>
      </c>
      <c r="O56" s="2">
        <f t="shared" si="15"/>
        <v>5.8456980798383025E-2</v>
      </c>
      <c r="P56" s="2">
        <f t="shared" si="16"/>
        <v>6.701828055995564E-3</v>
      </c>
      <c r="Q56" s="2">
        <f t="shared" si="17"/>
        <v>1.7932781866162147E-2</v>
      </c>
      <c r="R56" s="2">
        <f t="shared" si="18"/>
        <v>2.7771132284600815</v>
      </c>
      <c r="S56" s="2">
        <f t="shared" si="0"/>
        <v>36472030.031999998</v>
      </c>
      <c r="T56" s="2">
        <f t="shared" si="1"/>
        <v>0.15357937524002022</v>
      </c>
      <c r="U56" s="2">
        <f t="shared" si="19"/>
        <v>0.33858484109071635</v>
      </c>
      <c r="V56" s="2">
        <f t="shared" si="2"/>
        <v>1079246.5999999999</v>
      </c>
      <c r="W56" s="2">
        <f t="shared" si="3"/>
        <v>354820.8</v>
      </c>
      <c r="X56" s="2">
        <f t="shared" si="4"/>
        <v>924012.5</v>
      </c>
      <c r="Y56" s="2">
        <f t="shared" si="5"/>
        <v>110881.5</v>
      </c>
      <c r="Z56" s="2">
        <f t="shared" si="6"/>
        <v>4.5445789119083705E-3</v>
      </c>
      <c r="AA56" s="2">
        <f t="shared" si="7"/>
        <v>1.4941081354219302E-3</v>
      </c>
      <c r="AB56" s="2">
        <f t="shared" si="8"/>
        <v>3.8909066026612768E-3</v>
      </c>
      <c r="AC56" s="2">
        <f t="shared" si="9"/>
        <v>4.6690879231935323E-4</v>
      </c>
    </row>
    <row r="57" spans="1:29" x14ac:dyDescent="0.25">
      <c r="A57" s="1" t="s">
        <v>259</v>
      </c>
      <c r="B57" s="1">
        <v>60</v>
      </c>
      <c r="C57" s="1" t="s">
        <v>57</v>
      </c>
      <c r="D57" s="2">
        <v>1068248.9565430884</v>
      </c>
      <c r="E57" s="2">
        <v>321751.04345691158</v>
      </c>
      <c r="F57" s="2">
        <v>1390000</v>
      </c>
      <c r="G57" s="2">
        <f t="shared" si="10"/>
        <v>83400000</v>
      </c>
      <c r="H57" s="2">
        <v>20569.556346673213</v>
      </c>
      <c r="I57" s="2">
        <v>26765</v>
      </c>
      <c r="J57" s="2">
        <f t="shared" si="11"/>
        <v>88747.875862250643</v>
      </c>
      <c r="K57" s="2">
        <f t="shared" si="20"/>
        <v>5026467</v>
      </c>
      <c r="L57" s="2">
        <f t="shared" si="12"/>
        <v>539561.36122049484</v>
      </c>
      <c r="M57" s="2">
        <f t="shared" si="13"/>
        <v>1443760.7341358892</v>
      </c>
      <c r="N57" s="2">
        <f t="shared" si="14"/>
        <v>1.0641232117775856E-3</v>
      </c>
      <c r="O57" s="2">
        <f t="shared" si="15"/>
        <v>6.0269388489208632E-2</v>
      </c>
      <c r="P57" s="2">
        <f t="shared" si="16"/>
        <v>6.4695606860970603E-3</v>
      </c>
      <c r="Q57" s="2">
        <f t="shared" si="17"/>
        <v>1.731127978580203E-2</v>
      </c>
      <c r="R57" s="2">
        <f t="shared" si="18"/>
        <v>2.8632152013093846</v>
      </c>
      <c r="S57" s="2">
        <f t="shared" si="0"/>
        <v>13205636.880000001</v>
      </c>
      <c r="T57" s="2">
        <f t="shared" si="1"/>
        <v>0.15834096978417267</v>
      </c>
      <c r="U57" s="2">
        <f t="shared" si="19"/>
        <v>0.34908236870176873</v>
      </c>
      <c r="V57" s="2">
        <f t="shared" si="2"/>
        <v>390769</v>
      </c>
      <c r="W57" s="2">
        <f t="shared" si="3"/>
        <v>128472</v>
      </c>
      <c r="X57" s="2">
        <f t="shared" si="4"/>
        <v>334562.5</v>
      </c>
      <c r="Y57" s="2">
        <f t="shared" si="5"/>
        <v>40147.5</v>
      </c>
      <c r="Z57" s="2">
        <f t="shared" si="6"/>
        <v>4.6854796163069545E-3</v>
      </c>
      <c r="AA57" s="2">
        <f t="shared" si="7"/>
        <v>1.540431654676259E-3</v>
      </c>
      <c r="AB57" s="2">
        <f t="shared" si="8"/>
        <v>4.0115407673860914E-3</v>
      </c>
      <c r="AC57" s="2">
        <f t="shared" si="9"/>
        <v>4.8138489208633092E-4</v>
      </c>
    </row>
    <row r="58" spans="1:29" x14ac:dyDescent="0.25">
      <c r="A58" s="1" t="s">
        <v>259</v>
      </c>
      <c r="B58" s="1">
        <v>60</v>
      </c>
      <c r="C58" s="1" t="s">
        <v>58</v>
      </c>
      <c r="D58" s="2">
        <v>2634211.4174667615</v>
      </c>
      <c r="E58" s="2">
        <v>995788.58253323846</v>
      </c>
      <c r="F58" s="2">
        <v>3630000</v>
      </c>
      <c r="G58" s="2">
        <f t="shared" si="10"/>
        <v>217800000</v>
      </c>
      <c r="H58" s="2">
        <v>51284.395339888018</v>
      </c>
      <c r="I58" s="2">
        <v>70671</v>
      </c>
      <c r="J58" s="2">
        <f t="shared" si="11"/>
        <v>221267.83264487272</v>
      </c>
      <c r="K58" s="2">
        <f t="shared" si="20"/>
        <v>13272013.800000001</v>
      </c>
      <c r="L58" s="2">
        <f t="shared" si="12"/>
        <v>1345244.2868771609</v>
      </c>
      <c r="M58" s="2">
        <f t="shared" si="13"/>
        <v>3599610.7557082553</v>
      </c>
      <c r="N58" s="2">
        <f t="shared" si="14"/>
        <v>1.0159220966247599E-3</v>
      </c>
      <c r="O58" s="2">
        <f t="shared" si="15"/>
        <v>6.0936702479338849E-2</v>
      </c>
      <c r="P58" s="2">
        <f t="shared" si="16"/>
        <v>6.1765118773056057E-3</v>
      </c>
      <c r="Q58" s="2">
        <f t="shared" si="17"/>
        <v>1.6527138455960769E-2</v>
      </c>
      <c r="R58" s="2">
        <f t="shared" si="18"/>
        <v>2.8949172578339719</v>
      </c>
      <c r="S58" s="2">
        <f t="shared" si="0"/>
        <v>34868506.031999998</v>
      </c>
      <c r="T58" s="2">
        <f t="shared" si="1"/>
        <v>0.16009415074380165</v>
      </c>
      <c r="U58" s="2">
        <f t="shared" si="19"/>
        <v>0.35294747425836798</v>
      </c>
      <c r="V58" s="2">
        <f t="shared" si="2"/>
        <v>1031796.6</v>
      </c>
      <c r="W58" s="2">
        <f t="shared" si="3"/>
        <v>339220.8</v>
      </c>
      <c r="X58" s="2">
        <f t="shared" si="4"/>
        <v>883387.5</v>
      </c>
      <c r="Y58" s="2">
        <f t="shared" si="5"/>
        <v>106006.5</v>
      </c>
      <c r="Z58" s="2">
        <f t="shared" si="6"/>
        <v>4.737358126721763E-3</v>
      </c>
      <c r="AA58" s="2">
        <f t="shared" si="7"/>
        <v>1.5574876033057851E-3</v>
      </c>
      <c r="AB58" s="2">
        <f t="shared" si="8"/>
        <v>4.0559573002754822E-3</v>
      </c>
      <c r="AC58" s="2">
        <f t="shared" si="9"/>
        <v>4.8671487603305785E-4</v>
      </c>
    </row>
    <row r="59" spans="1:29" x14ac:dyDescent="0.25">
      <c r="A59" s="1" t="s">
        <v>259</v>
      </c>
      <c r="B59" s="1">
        <v>60</v>
      </c>
      <c r="C59" s="1" t="s">
        <v>59</v>
      </c>
      <c r="D59" s="2">
        <v>3420529.086974402</v>
      </c>
      <c r="E59" s="2">
        <v>1129470.913025598</v>
      </c>
      <c r="F59" s="2">
        <v>4550000</v>
      </c>
      <c r="G59" s="2">
        <f t="shared" si="10"/>
        <v>273000000</v>
      </c>
      <c r="H59" s="2">
        <v>56102.691143456184</v>
      </c>
      <c r="I59" s="2">
        <v>74628</v>
      </c>
      <c r="J59" s="2">
        <f t="shared" si="11"/>
        <v>242056.49286854494</v>
      </c>
      <c r="K59" s="2">
        <f t="shared" si="20"/>
        <v>14015138.4</v>
      </c>
      <c r="L59" s="2">
        <f t="shared" si="12"/>
        <v>1471633.3153384726</v>
      </c>
      <c r="M59" s="2">
        <f t="shared" si="13"/>
        <v>3937803.0905064014</v>
      </c>
      <c r="N59" s="2">
        <f t="shared" si="14"/>
        <v>8.8665382003130018E-4</v>
      </c>
      <c r="O59" s="2">
        <f t="shared" si="15"/>
        <v>5.13375032967033E-2</v>
      </c>
      <c r="P59" s="2">
        <f t="shared" si="16"/>
        <v>5.3905982246830499E-3</v>
      </c>
      <c r="Q59" s="2">
        <f t="shared" si="17"/>
        <v>1.4424187144712093E-2</v>
      </c>
      <c r="R59" s="2">
        <f t="shared" si="18"/>
        <v>2.4388885223667143</v>
      </c>
      <c r="S59" s="2">
        <f t="shared" si="0"/>
        <v>36820858.175999999</v>
      </c>
      <c r="T59" s="2">
        <f t="shared" si="1"/>
        <v>0.13487493837362638</v>
      </c>
      <c r="U59" s="2">
        <f t="shared" si="19"/>
        <v>0.29734858280927878</v>
      </c>
      <c r="V59" s="2">
        <f t="shared" si="2"/>
        <v>1089568.8</v>
      </c>
      <c r="W59" s="2">
        <f t="shared" si="3"/>
        <v>358214.39999999997</v>
      </c>
      <c r="X59" s="2">
        <f t="shared" si="4"/>
        <v>932850</v>
      </c>
      <c r="Y59" s="2">
        <f t="shared" si="5"/>
        <v>111942</v>
      </c>
      <c r="Z59" s="2">
        <f t="shared" si="6"/>
        <v>3.9910945054945053E-3</v>
      </c>
      <c r="AA59" s="2">
        <f t="shared" si="7"/>
        <v>1.3121406593406592E-3</v>
      </c>
      <c r="AB59" s="2">
        <f t="shared" si="8"/>
        <v>3.4170329670329671E-3</v>
      </c>
      <c r="AC59" s="2">
        <f t="shared" si="9"/>
        <v>4.1004395604395604E-4</v>
      </c>
    </row>
    <row r="60" spans="1:29" x14ac:dyDescent="0.25">
      <c r="A60" s="1" t="s">
        <v>259</v>
      </c>
      <c r="B60" s="1">
        <v>60</v>
      </c>
      <c r="C60" s="1" t="s">
        <v>60</v>
      </c>
      <c r="D60" s="2">
        <v>3988064.3296022862</v>
      </c>
      <c r="E60" s="2">
        <v>1152935.6703977138</v>
      </c>
      <c r="F60" s="2">
        <v>5141000</v>
      </c>
      <c r="G60" s="2">
        <f t="shared" si="10"/>
        <v>308460000</v>
      </c>
      <c r="H60" s="2">
        <v>81394.988883067403</v>
      </c>
      <c r="I60" s="2">
        <v>104926</v>
      </c>
      <c r="J60" s="2">
        <f t="shared" si="11"/>
        <v>351180.7570109329</v>
      </c>
      <c r="K60" s="2">
        <f t="shared" si="20"/>
        <v>19705102.800000001</v>
      </c>
      <c r="L60" s="2">
        <f t="shared" si="12"/>
        <v>2135077.2111027008</v>
      </c>
      <c r="M60" s="2">
        <f t="shared" si="13"/>
        <v>5713049.271663365</v>
      </c>
      <c r="N60" s="2">
        <f t="shared" si="14"/>
        <v>1.1384969104938497E-3</v>
      </c>
      <c r="O60" s="2">
        <f t="shared" si="15"/>
        <v>6.3882198015950201E-2</v>
      </c>
      <c r="P60" s="2">
        <f t="shared" si="16"/>
        <v>6.9217312166981156E-3</v>
      </c>
      <c r="Q60" s="2">
        <f t="shared" si="17"/>
        <v>1.8521199739555745E-2</v>
      </c>
      <c r="R60" s="2">
        <f t="shared" si="18"/>
        <v>3.034848785384225</v>
      </c>
      <c r="S60" s="2">
        <f t="shared" si="0"/>
        <v>51769648.991999999</v>
      </c>
      <c r="T60" s="2">
        <f t="shared" si="1"/>
        <v>0.1678326168449718</v>
      </c>
      <c r="U60" s="2">
        <f t="shared" si="19"/>
        <v>0.37000788559977205</v>
      </c>
      <c r="V60" s="2">
        <f t="shared" si="2"/>
        <v>1531919.5999999999</v>
      </c>
      <c r="W60" s="2">
        <f t="shared" si="3"/>
        <v>503644.8</v>
      </c>
      <c r="X60" s="2">
        <f t="shared" si="4"/>
        <v>1311575</v>
      </c>
      <c r="Y60" s="2">
        <f t="shared" si="5"/>
        <v>157389</v>
      </c>
      <c r="Z60" s="2">
        <f t="shared" si="6"/>
        <v>4.9663476625818577E-3</v>
      </c>
      <c r="AA60" s="2">
        <f t="shared" si="7"/>
        <v>1.6327718342734876E-3</v>
      </c>
      <c r="AB60" s="2">
        <f t="shared" si="8"/>
        <v>4.2520099850872073E-3</v>
      </c>
      <c r="AC60" s="2">
        <f t="shared" si="9"/>
        <v>5.102411982104649E-4</v>
      </c>
    </row>
    <row r="61" spans="1:29" x14ac:dyDescent="0.25">
      <c r="A61" s="1" t="s">
        <v>259</v>
      </c>
      <c r="B61" s="1">
        <v>60</v>
      </c>
      <c r="C61" s="1" t="s">
        <v>61</v>
      </c>
      <c r="D61" s="2">
        <v>1226700.3610108304</v>
      </c>
      <c r="E61" s="2">
        <v>198299.63898916962</v>
      </c>
      <c r="F61" s="2">
        <v>1425000</v>
      </c>
      <c r="G61" s="2">
        <f t="shared" si="10"/>
        <v>85500000</v>
      </c>
      <c r="H61" s="2">
        <v>24791.399085439232</v>
      </c>
      <c r="I61" s="2">
        <v>28799</v>
      </c>
      <c r="J61" s="2">
        <f t="shared" si="11"/>
        <v>106963.12411433797</v>
      </c>
      <c r="K61" s="2">
        <f t="shared" si="20"/>
        <v>5408452.2000000002</v>
      </c>
      <c r="L61" s="2">
        <f t="shared" si="12"/>
        <v>650304.79081108375</v>
      </c>
      <c r="M61" s="2">
        <f t="shared" si="13"/>
        <v>1740088.5046136866</v>
      </c>
      <c r="N61" s="2">
        <f t="shared" si="14"/>
        <v>1.2510306913957657E-3</v>
      </c>
      <c r="O61" s="2">
        <f t="shared" si="15"/>
        <v>6.3256750877192985E-2</v>
      </c>
      <c r="P61" s="2">
        <f t="shared" si="16"/>
        <v>7.605903986094547E-3</v>
      </c>
      <c r="Q61" s="2">
        <f t="shared" si="17"/>
        <v>2.0351912334663002E-2</v>
      </c>
      <c r="R61" s="2">
        <f t="shared" si="18"/>
        <v>3.0051356955355399</v>
      </c>
      <c r="S61" s="2">
        <f t="shared" si="0"/>
        <v>14209196.208000001</v>
      </c>
      <c r="T61" s="2">
        <f t="shared" si="1"/>
        <v>0.16618942933333333</v>
      </c>
      <c r="U61" s="2">
        <f t="shared" si="19"/>
        <v>0.36638527428467288</v>
      </c>
      <c r="V61" s="2">
        <f t="shared" si="2"/>
        <v>420465.39999999997</v>
      </c>
      <c r="W61" s="2">
        <f t="shared" si="3"/>
        <v>138235.19999999998</v>
      </c>
      <c r="X61" s="2">
        <f t="shared" si="4"/>
        <v>359987.5</v>
      </c>
      <c r="Y61" s="2">
        <f t="shared" si="5"/>
        <v>43198.5</v>
      </c>
      <c r="Z61" s="2">
        <f t="shared" si="6"/>
        <v>4.9177239766081864E-3</v>
      </c>
      <c r="AA61" s="2">
        <f t="shared" si="7"/>
        <v>1.6167859649122804E-3</v>
      </c>
      <c r="AB61" s="2">
        <f t="shared" si="8"/>
        <v>4.2103801169590645E-3</v>
      </c>
      <c r="AC61" s="2">
        <f t="shared" si="9"/>
        <v>5.0524561403508773E-4</v>
      </c>
    </row>
    <row r="62" spans="1:29" x14ac:dyDescent="0.25">
      <c r="A62" s="1" t="s">
        <v>259</v>
      </c>
      <c r="B62" s="1">
        <v>60</v>
      </c>
      <c r="C62" s="1" t="s">
        <v>62</v>
      </c>
      <c r="D62" s="2">
        <v>2343309.8241771506</v>
      </c>
      <c r="E62" s="2">
        <v>447690.17582284939</v>
      </c>
      <c r="F62" s="2">
        <v>2791000</v>
      </c>
      <c r="G62" s="2">
        <f t="shared" si="10"/>
        <v>167460000</v>
      </c>
      <c r="H62" s="2">
        <v>44443.964723331235</v>
      </c>
      <c r="I62" s="2">
        <v>52935</v>
      </c>
      <c r="J62" s="2">
        <f t="shared" si="11"/>
        <v>191754.62015885307</v>
      </c>
      <c r="K62" s="2">
        <f t="shared" si="20"/>
        <v>9941193</v>
      </c>
      <c r="L62" s="2">
        <f t="shared" si="12"/>
        <v>1165812.5095165053</v>
      </c>
      <c r="M62" s="2">
        <f t="shared" si="13"/>
        <v>3119486.3931639502</v>
      </c>
      <c r="N62" s="2">
        <f t="shared" si="14"/>
        <v>1.1450771537014992E-3</v>
      </c>
      <c r="O62" s="2">
        <f t="shared" si="15"/>
        <v>5.936458258688642E-2</v>
      </c>
      <c r="P62" s="2">
        <f t="shared" si="16"/>
        <v>6.9617371880837534E-3</v>
      </c>
      <c r="Q62" s="2">
        <f t="shared" si="17"/>
        <v>1.8628247898984533E-2</v>
      </c>
      <c r="R62" s="2">
        <f t="shared" si="18"/>
        <v>2.8202306269059578</v>
      </c>
      <c r="S62" s="2">
        <f t="shared" si="0"/>
        <v>26117705.52</v>
      </c>
      <c r="T62" s="2">
        <f t="shared" si="1"/>
        <v>0.15596384521676818</v>
      </c>
      <c r="U62" s="2">
        <f t="shared" si="19"/>
        <v>0.34384170183064994</v>
      </c>
      <c r="V62" s="2">
        <f t="shared" si="2"/>
        <v>772851</v>
      </c>
      <c r="W62" s="2">
        <f t="shared" si="3"/>
        <v>254088</v>
      </c>
      <c r="X62" s="2">
        <f t="shared" si="4"/>
        <v>661687.5</v>
      </c>
      <c r="Y62" s="2">
        <f t="shared" si="5"/>
        <v>79402.5</v>
      </c>
      <c r="Z62" s="2">
        <f t="shared" si="6"/>
        <v>4.6151379433894664E-3</v>
      </c>
      <c r="AA62" s="2">
        <f t="shared" si="7"/>
        <v>1.5173056252239341E-3</v>
      </c>
      <c r="AB62" s="2">
        <f t="shared" si="8"/>
        <v>3.951316732353995E-3</v>
      </c>
      <c r="AC62" s="2">
        <f t="shared" si="9"/>
        <v>4.7415800788247941E-4</v>
      </c>
    </row>
    <row r="63" spans="1:29" s="63" customFormat="1" x14ac:dyDescent="0.25">
      <c r="A63" s="63" t="s">
        <v>260</v>
      </c>
      <c r="D63" s="46">
        <f>SUM(D2:D62)</f>
        <v>147314791.47584936</v>
      </c>
      <c r="E63" s="46">
        <f t="shared" ref="E63:M63" si="21">SUM(E2:E62)</f>
        <v>37722208.524150617</v>
      </c>
      <c r="F63" s="46">
        <f t="shared" si="21"/>
        <v>185037000</v>
      </c>
      <c r="G63" s="46">
        <f>SUM(G2:G62)</f>
        <v>11102220000</v>
      </c>
      <c r="H63" s="46">
        <f t="shared" si="21"/>
        <v>3198497.7085500187</v>
      </c>
      <c r="I63" s="46">
        <f t="shared" si="21"/>
        <v>4023488</v>
      </c>
      <c r="J63" s="46">
        <f t="shared" si="21"/>
        <v>13799999.999999989</v>
      </c>
      <c r="K63" s="46">
        <f t="shared" si="21"/>
        <v>755611046.39999986</v>
      </c>
      <c r="L63" s="46">
        <f t="shared" si="21"/>
        <v>83899999.99999997</v>
      </c>
      <c r="M63" s="46">
        <f t="shared" si="21"/>
        <v>224499999.99999991</v>
      </c>
      <c r="N63" s="46"/>
      <c r="O63" s="46"/>
      <c r="P63" s="46"/>
      <c r="Q63" s="46"/>
      <c r="R63" s="2">
        <f t="shared" si="18"/>
        <v>3.2332975668414194</v>
      </c>
      <c r="S63" s="46"/>
      <c r="T63" s="46"/>
      <c r="U63" s="2"/>
      <c r="V63" s="46">
        <f t="shared" ref="V63:Y63" si="22">SUM(V2:V62)</f>
        <v>58742924.799999997</v>
      </c>
      <c r="W63" s="46">
        <f t="shared" si="22"/>
        <v>19312742.400000002</v>
      </c>
      <c r="X63" s="46">
        <f t="shared" si="22"/>
        <v>50293600</v>
      </c>
      <c r="Y63" s="46">
        <f t="shared" si="22"/>
        <v>6035232</v>
      </c>
      <c r="Z63" s="46"/>
      <c r="AA63" s="46"/>
      <c r="AB63" s="46"/>
      <c r="AC63" s="46"/>
    </row>
    <row r="64" spans="1:29" x14ac:dyDescent="0.25">
      <c r="D64" s="1">
        <v>147314791.47584936</v>
      </c>
      <c r="E64" s="1">
        <v>37722208.524150617</v>
      </c>
      <c r="F64" s="1">
        <v>185037000</v>
      </c>
      <c r="G64" s="2">
        <v>11102220000</v>
      </c>
      <c r="H64" s="1">
        <v>3198497.7085500201</v>
      </c>
      <c r="I64" s="1">
        <v>4023488</v>
      </c>
      <c r="K64" s="2"/>
      <c r="L64" s="2"/>
      <c r="M64" s="2"/>
      <c r="R64" s="2">
        <f t="shared" si="18"/>
        <v>3.2332975668414194</v>
      </c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6" spans="8:23" x14ac:dyDescent="0.25">
      <c r="H66"/>
      <c r="I66"/>
    </row>
    <row r="67" spans="8:23" x14ac:dyDescent="0.25">
      <c r="J67"/>
      <c r="K67"/>
      <c r="L67"/>
    </row>
    <row r="68" spans="8:23" x14ac:dyDescent="0.25">
      <c r="J68" s="2"/>
      <c r="K68" s="2"/>
      <c r="L68" s="2"/>
      <c r="V68" s="2"/>
      <c r="W68" s="2"/>
    </row>
    <row r="69" spans="8:23" x14ac:dyDescent="0.25">
      <c r="V69" s="2"/>
      <c r="W69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EF90D-8433-481A-BB4B-ED8C81324B02}">
  <dimension ref="A2:W37"/>
  <sheetViews>
    <sheetView workbookViewId="0">
      <selection activeCell="E36" sqref="E36"/>
    </sheetView>
  </sheetViews>
  <sheetFormatPr defaultRowHeight="15" x14ac:dyDescent="0.25"/>
  <cols>
    <col min="1" max="1" width="7" style="1" bestFit="1" customWidth="1"/>
    <col min="2" max="2" width="11" style="1" bestFit="1" customWidth="1"/>
    <col min="3" max="3" width="6" style="1" bestFit="1" customWidth="1"/>
    <col min="4" max="4" width="15.85546875" style="1" bestFit="1" customWidth="1"/>
    <col min="5" max="5" width="15" style="1" bestFit="1" customWidth="1"/>
    <col min="6" max="6" width="16.7109375" style="1" bestFit="1" customWidth="1"/>
    <col min="7" max="7" width="14.28515625" style="1" bestFit="1" customWidth="1"/>
    <col min="8" max="8" width="13.7109375" style="1" bestFit="1" customWidth="1"/>
    <col min="9" max="9" width="18.5703125" style="1" bestFit="1" customWidth="1"/>
    <col min="10" max="10" width="15.7109375" style="1" bestFit="1" customWidth="1"/>
    <col min="11" max="11" width="13.5703125" style="1" bestFit="1" customWidth="1"/>
    <col min="12" max="12" width="13.85546875" style="1" bestFit="1" customWidth="1"/>
    <col min="13" max="13" width="14.28515625" style="1" bestFit="1" customWidth="1"/>
    <col min="14" max="14" width="14.7109375" style="1" bestFit="1" customWidth="1"/>
    <col min="15" max="15" width="19.5703125" style="1" bestFit="1" customWidth="1"/>
    <col min="16" max="16" width="18.85546875" style="1" bestFit="1" customWidth="1"/>
    <col min="17" max="17" width="16.5703125" style="1" bestFit="1" customWidth="1"/>
    <col min="18" max="18" width="8.85546875" style="1" customWidth="1"/>
    <col min="19" max="19" width="14.28515625" style="1" bestFit="1" customWidth="1"/>
    <col min="20" max="20" width="13.7109375" style="1" bestFit="1" customWidth="1"/>
    <col min="21" max="21" width="18.5703125" style="1" bestFit="1" customWidth="1"/>
    <col min="22" max="22" width="18.85546875" style="1" bestFit="1" customWidth="1"/>
    <col min="23" max="23" width="16.5703125" style="1" bestFit="1" customWidth="1"/>
    <col min="24" max="16384" width="9.140625" style="1"/>
  </cols>
  <sheetData>
    <row r="2" spans="1:23" ht="15.75" thickBot="1" x14ac:dyDescent="0.3">
      <c r="A2" s="56"/>
      <c r="B2" s="57"/>
      <c r="C2" s="57"/>
      <c r="D2" s="57"/>
      <c r="E2" s="57"/>
      <c r="F2" s="64" t="s">
        <v>80</v>
      </c>
      <c r="G2" s="65"/>
      <c r="H2" s="65"/>
      <c r="I2" s="65"/>
      <c r="J2" s="65"/>
      <c r="K2" s="67"/>
      <c r="L2" s="64" t="s">
        <v>73</v>
      </c>
      <c r="M2" s="65"/>
      <c r="N2" s="65"/>
      <c r="O2" s="65"/>
      <c r="P2" s="65"/>
      <c r="Q2" s="67"/>
      <c r="R2" s="64" t="s">
        <v>75</v>
      </c>
      <c r="S2" s="65"/>
      <c r="T2" s="65"/>
      <c r="U2" s="65"/>
      <c r="V2" s="65"/>
      <c r="W2" s="66"/>
    </row>
    <row r="3" spans="1:23" x14ac:dyDescent="0.25">
      <c r="A3" s="58" t="s">
        <v>34</v>
      </c>
      <c r="B3" s="59" t="s">
        <v>1</v>
      </c>
      <c r="C3" s="59" t="s">
        <v>0</v>
      </c>
      <c r="D3" s="59" t="s">
        <v>36</v>
      </c>
      <c r="E3" s="60" t="s">
        <v>37</v>
      </c>
      <c r="F3" s="12" t="s">
        <v>29</v>
      </c>
      <c r="G3" s="11" t="s">
        <v>30</v>
      </c>
      <c r="H3" s="11" t="s">
        <v>35</v>
      </c>
      <c r="I3" s="11" t="s">
        <v>31</v>
      </c>
      <c r="J3" s="11" t="s">
        <v>78</v>
      </c>
      <c r="K3" s="13" t="s">
        <v>79</v>
      </c>
      <c r="L3" s="12" t="s">
        <v>38</v>
      </c>
      <c r="M3" s="11" t="s">
        <v>204</v>
      </c>
      <c r="N3" s="11" t="s">
        <v>35</v>
      </c>
      <c r="O3" s="11" t="s">
        <v>76</v>
      </c>
      <c r="P3" s="11" t="s">
        <v>32</v>
      </c>
      <c r="Q3" s="13" t="s">
        <v>33</v>
      </c>
      <c r="R3" s="12" t="s">
        <v>77</v>
      </c>
      <c r="S3" s="11" t="s">
        <v>30</v>
      </c>
      <c r="T3" s="11" t="s">
        <v>35</v>
      </c>
      <c r="U3" s="11" t="s">
        <v>31</v>
      </c>
      <c r="V3" s="11" t="s">
        <v>32</v>
      </c>
      <c r="W3" s="14" t="s">
        <v>33</v>
      </c>
    </row>
    <row r="4" spans="1:23" x14ac:dyDescent="0.25">
      <c r="A4" s="3">
        <v>10</v>
      </c>
      <c r="B4" s="4" t="s">
        <v>4</v>
      </c>
      <c r="C4" s="4">
        <v>18007</v>
      </c>
      <c r="D4" s="6">
        <v>5.5193784001025126</v>
      </c>
      <c r="E4" s="7">
        <v>99615910.480761394</v>
      </c>
      <c r="F4" s="5">
        <v>0.37431665037112033</v>
      </c>
      <c r="G4" s="6">
        <v>3.0701897876756652</v>
      </c>
      <c r="H4" s="6">
        <v>6.7900000000000002E-2</v>
      </c>
      <c r="I4" s="6">
        <v>8.4500000000000009E-3</v>
      </c>
      <c r="J4" s="6">
        <v>1.5674312841829609E-2</v>
      </c>
      <c r="K4" s="7">
        <v>5.2162064514085205E-6</v>
      </c>
      <c r="L4" s="5">
        <f>E4*F4</f>
        <v>37287893.934827983</v>
      </c>
      <c r="M4" s="6">
        <f>E4*G4</f>
        <v>305839751.04804689</v>
      </c>
      <c r="N4" s="6">
        <f>E4*H4</f>
        <v>6763920.321643699</v>
      </c>
      <c r="O4" s="6">
        <f>E4*I4</f>
        <v>841754.44356243382</v>
      </c>
      <c r="P4" s="6">
        <f>E4*J4</f>
        <v>1561410.9448991471</v>
      </c>
      <c r="Q4" s="7">
        <f>E4*K4</f>
        <v>519.61715491268126</v>
      </c>
      <c r="R4" s="32">
        <f>(L4*1000)/374755590</f>
        <v>99.499233446599106</v>
      </c>
      <c r="S4" s="33">
        <f>M4/374755590</f>
        <v>0.81610457377846424</v>
      </c>
      <c r="T4" s="33">
        <f>N4/374755590</f>
        <v>1.8048884398612169E-2</v>
      </c>
      <c r="U4" s="33">
        <f>O4/374755590</f>
        <v>2.2461424619775088E-3</v>
      </c>
      <c r="V4" s="33">
        <f>P4/374755590</f>
        <v>4.1664780634737084E-3</v>
      </c>
      <c r="W4" s="34">
        <f>Q4/374755590</f>
        <v>1.3865494438993725E-6</v>
      </c>
    </row>
    <row r="5" spans="1:23" x14ac:dyDescent="0.25">
      <c r="A5" s="3">
        <v>10</v>
      </c>
      <c r="B5" s="4" t="s">
        <v>11</v>
      </c>
      <c r="C5" s="4">
        <v>18073</v>
      </c>
      <c r="D5" s="6">
        <v>4.9241056347052172</v>
      </c>
      <c r="E5" s="7">
        <v>88872193.668674201</v>
      </c>
      <c r="F5" s="5">
        <v>0.33691244380898966</v>
      </c>
      <c r="G5" s="6">
        <v>2.7633960265931514</v>
      </c>
      <c r="H5" s="6">
        <v>6.8500000000000005E-2</v>
      </c>
      <c r="I5" s="6">
        <v>7.6500000000000005E-3</v>
      </c>
      <c r="J5" s="6">
        <v>1.194233359377494E-2</v>
      </c>
      <c r="K5" s="7">
        <v>3.9742525344064922E-6</v>
      </c>
      <c r="L5" s="5">
        <f t="shared" ref="L5:L30" si="0">E5*F5</f>
        <v>29942147.955578845</v>
      </c>
      <c r="M5" s="6">
        <f t="shared" ref="M5:M30" si="1">E5*G5</f>
        <v>245589066.85863131</v>
      </c>
      <c r="N5" s="6">
        <f t="shared" ref="N5:N30" si="2">E5*H5</f>
        <v>6087745.2663041828</v>
      </c>
      <c r="O5" s="6">
        <f t="shared" ref="O5:O30" si="3">E5*I5</f>
        <v>679872.2815653577</v>
      </c>
      <c r="P5" s="6">
        <f t="shared" ref="P5:P30" si="4">E5*J5</f>
        <v>1061341.3840018804</v>
      </c>
      <c r="Q5" s="7">
        <f t="shared" ref="Q5:Q30" si="5">E5*K5</f>
        <v>353.20054092599304</v>
      </c>
      <c r="R5" s="32">
        <f t="shared" ref="R5:R30" si="6">(L5*1000)/374755590</f>
        <v>79.897802073022703</v>
      </c>
      <c r="S5" s="33">
        <f t="shared" ref="S5:S30" si="7">M5/374755590</f>
        <v>0.65533129701582649</v>
      </c>
      <c r="T5" s="33">
        <f t="shared" ref="T5:T30" si="8">N5/374755590</f>
        <v>1.6244574940974685E-2</v>
      </c>
      <c r="U5" s="33">
        <f t="shared" ref="U5:U30" si="9">O5/374755590</f>
        <v>1.8141751576416984E-3</v>
      </c>
      <c r="V5" s="33">
        <f t="shared" ref="V5:V30" si="10">P5/374755590</f>
        <v>2.8320895333459346E-3</v>
      </c>
      <c r="W5" s="34">
        <f t="shared" ref="W5:W30" si="11">Q5/374755590</f>
        <v>9.4248238145291721E-7</v>
      </c>
    </row>
    <row r="6" spans="1:23" x14ac:dyDescent="0.25">
      <c r="A6" s="3">
        <v>10</v>
      </c>
      <c r="B6" s="4" t="s">
        <v>15</v>
      </c>
      <c r="C6" s="4">
        <v>18091</v>
      </c>
      <c r="D6" s="6">
        <v>4.3218433652132378</v>
      </c>
      <c r="E6" s="7">
        <v>78002327.539811045</v>
      </c>
      <c r="F6" s="5">
        <v>0.3494512146684276</v>
      </c>
      <c r="G6" s="6">
        <v>2.8662405198971057</v>
      </c>
      <c r="H6" s="6">
        <v>6.9199999999999998E-2</v>
      </c>
      <c r="I6" s="6">
        <v>7.9300000000000013E-3</v>
      </c>
      <c r="J6" s="6">
        <v>1.0300262724630886E-2</v>
      </c>
      <c r="K6" s="7">
        <v>3.4277928109255991E-6</v>
      </c>
      <c r="L6" s="5">
        <f t="shared" si="0"/>
        <v>27258008.105751511</v>
      </c>
      <c r="M6" s="6">
        <f t="shared" si="1"/>
        <v>223573431.84089234</v>
      </c>
      <c r="N6" s="6">
        <f t="shared" si="2"/>
        <v>5397761.065754924</v>
      </c>
      <c r="O6" s="6">
        <f t="shared" si="3"/>
        <v>618558.45739070163</v>
      </c>
      <c r="P6" s="6">
        <f t="shared" si="4"/>
        <v>803444.46679276484</v>
      </c>
      <c r="Q6" s="7">
        <f t="shared" si="5"/>
        <v>267.37581757642818</v>
      </c>
      <c r="R6" s="32">
        <f t="shared" si="6"/>
        <v>72.735427657667529</v>
      </c>
      <c r="S6" s="33">
        <f t="shared" si="7"/>
        <v>0.59658464825272484</v>
      </c>
      <c r="T6" s="33">
        <f t="shared" si="8"/>
        <v>1.4403417079795726E-2</v>
      </c>
      <c r="U6" s="33">
        <f t="shared" si="9"/>
        <v>1.6505649919476896E-3</v>
      </c>
      <c r="V6" s="33">
        <f t="shared" si="10"/>
        <v>2.1439158967388981E-3</v>
      </c>
      <c r="W6" s="34">
        <f t="shared" si="11"/>
        <v>7.1346718957928871E-7</v>
      </c>
    </row>
    <row r="7" spans="1:23" x14ac:dyDescent="0.25">
      <c r="A7" s="3">
        <v>10</v>
      </c>
      <c r="B7" s="4" t="s">
        <v>14</v>
      </c>
      <c r="C7" s="4">
        <v>18089</v>
      </c>
      <c r="D7" s="6">
        <v>2.8319140756963295</v>
      </c>
      <c r="E7" s="7">
        <v>51111498.180399105</v>
      </c>
      <c r="F7" s="5">
        <v>0.37236552859341099</v>
      </c>
      <c r="G7" s="6">
        <v>3.054186454266651</v>
      </c>
      <c r="H7" s="6">
        <v>7.1300000000000002E-2</v>
      </c>
      <c r="I7" s="6">
        <v>8.43E-3</v>
      </c>
      <c r="J7" s="6">
        <v>1.3733683632841181E-2</v>
      </c>
      <c r="K7" s="7">
        <v>4.570390414567466E-6</v>
      </c>
      <c r="L7" s="5">
        <f t="shared" si="0"/>
        <v>19032160.037145477</v>
      </c>
      <c r="M7" s="6">
        <f t="shared" si="1"/>
        <v>156104045.39984953</v>
      </c>
      <c r="N7" s="6">
        <f t="shared" si="2"/>
        <v>3644249.8202624563</v>
      </c>
      <c r="O7" s="6">
        <f t="shared" si="3"/>
        <v>430869.92966076446</v>
      </c>
      <c r="P7" s="6">
        <f t="shared" si="4"/>
        <v>701949.14601013891</v>
      </c>
      <c r="Q7" s="7">
        <f t="shared" si="5"/>
        <v>233.59950135787855</v>
      </c>
      <c r="R7" s="32">
        <f t="shared" si="6"/>
        <v>50.785526740629749</v>
      </c>
      <c r="S7" s="33">
        <f t="shared" si="7"/>
        <v>0.41654894433956152</v>
      </c>
      <c r="T7" s="33">
        <f t="shared" si="8"/>
        <v>9.7243374548794757E-3</v>
      </c>
      <c r="U7" s="33">
        <f t="shared" si="9"/>
        <v>1.1497358309205327E-3</v>
      </c>
      <c r="V7" s="33">
        <f t="shared" si="10"/>
        <v>1.8730851913646943E-3</v>
      </c>
      <c r="W7" s="34">
        <f t="shared" si="11"/>
        <v>6.2333827057223761E-7</v>
      </c>
    </row>
    <row r="8" spans="1:23" x14ac:dyDescent="0.25">
      <c r="A8" s="3">
        <v>10</v>
      </c>
      <c r="B8" s="4" t="s">
        <v>18</v>
      </c>
      <c r="C8" s="4">
        <v>18111</v>
      </c>
      <c r="D8" s="6">
        <v>2.3968174458022204</v>
      </c>
      <c r="E8" s="7">
        <v>43258703.211094677</v>
      </c>
      <c r="F8" s="5">
        <v>0.4938331562097536</v>
      </c>
      <c r="G8" s="6">
        <v>4.0504784158215035</v>
      </c>
      <c r="H8" s="6">
        <v>9.3100000000000002E-2</v>
      </c>
      <c r="I8" s="6">
        <v>1.1200000000000002E-2</v>
      </c>
      <c r="J8" s="6">
        <v>1.5972871181673981E-2</v>
      </c>
      <c r="K8" s="7">
        <v>5.3155627647686828E-6</v>
      </c>
      <c r="L8" s="5">
        <f t="shared" si="0"/>
        <v>21362581.940275889</v>
      </c>
      <c r="M8" s="6">
        <f t="shared" si="1"/>
        <v>175218443.65296736</v>
      </c>
      <c r="N8" s="6">
        <f t="shared" si="2"/>
        <v>4027385.2689529145</v>
      </c>
      <c r="O8" s="6">
        <f t="shared" si="3"/>
        <v>484497.47596426046</v>
      </c>
      <c r="P8" s="6">
        <f t="shared" si="4"/>
        <v>690965.69387708185</v>
      </c>
      <c r="Q8" s="7">
        <f t="shared" si="5"/>
        <v>229.94435204107432</v>
      </c>
      <c r="R8" s="32">
        <f t="shared" si="6"/>
        <v>57.004038125958019</v>
      </c>
      <c r="S8" s="33">
        <f t="shared" si="7"/>
        <v>0.4675539160148815</v>
      </c>
      <c r="T8" s="33">
        <f t="shared" si="8"/>
        <v>1.074669831863726E-2</v>
      </c>
      <c r="U8" s="33">
        <f t="shared" si="9"/>
        <v>1.2928358879563623E-3</v>
      </c>
      <c r="V8" s="33">
        <f t="shared" si="10"/>
        <v>1.8437768836939345E-3</v>
      </c>
      <c r="W8" s="34">
        <f t="shared" si="11"/>
        <v>6.1358484883727643E-7</v>
      </c>
    </row>
    <row r="9" spans="1:23" x14ac:dyDescent="0.25">
      <c r="A9" s="3">
        <v>10</v>
      </c>
      <c r="B9" s="4" t="s">
        <v>20</v>
      </c>
      <c r="C9" s="4">
        <v>18127</v>
      </c>
      <c r="D9" s="6">
        <v>3.0986801486434539</v>
      </c>
      <c r="E9" s="7">
        <v>55926197.104015477</v>
      </c>
      <c r="F9" s="5">
        <v>0.30097659822672612</v>
      </c>
      <c r="G9" s="6">
        <v>2.4686459373070679</v>
      </c>
      <c r="H9" s="6">
        <v>5.8300000000000005E-2</v>
      </c>
      <c r="I9" s="6">
        <v>6.8200000000000005E-3</v>
      </c>
      <c r="J9" s="6">
        <v>1.1345216914086192E-2</v>
      </c>
      <c r="K9" s="7">
        <v>3.7755399076861671E-6</v>
      </c>
      <c r="L9" s="5">
        <f t="shared" si="0"/>
        <v>16832476.556123961</v>
      </c>
      <c r="M9" s="6">
        <f t="shared" si="1"/>
        <v>138061979.26986212</v>
      </c>
      <c r="N9" s="6">
        <f t="shared" si="2"/>
        <v>3260497.2911641025</v>
      </c>
      <c r="O9" s="6">
        <f t="shared" si="3"/>
        <v>381416.66424938559</v>
      </c>
      <c r="P9" s="6">
        <f t="shared" si="4"/>
        <v>634494.83732499462</v>
      </c>
      <c r="Q9" s="7">
        <f t="shared" si="5"/>
        <v>211.15158905133299</v>
      </c>
      <c r="R9" s="32">
        <f t="shared" si="6"/>
        <v>44.91587852264982</v>
      </c>
      <c r="S9" s="33">
        <f t="shared" si="7"/>
        <v>0.36840538994991939</v>
      </c>
      <c r="T9" s="33">
        <f t="shared" si="8"/>
        <v>8.7003299701656281E-3</v>
      </c>
      <c r="U9" s="33">
        <f t="shared" si="9"/>
        <v>1.0177744493401301E-3</v>
      </c>
      <c r="V9" s="33">
        <f t="shared" si="10"/>
        <v>1.6930897210232264E-3</v>
      </c>
      <c r="W9" s="34">
        <f t="shared" si="11"/>
        <v>5.634381305728701E-7</v>
      </c>
    </row>
    <row r="10" spans="1:23" x14ac:dyDescent="0.25">
      <c r="A10" s="3">
        <v>10</v>
      </c>
      <c r="B10" s="4" t="s">
        <v>21</v>
      </c>
      <c r="C10" s="4">
        <v>18131</v>
      </c>
      <c r="D10" s="6">
        <v>2.8342439103945574</v>
      </c>
      <c r="E10" s="7">
        <v>51153547.952657759</v>
      </c>
      <c r="F10" s="5">
        <v>0.48921657575712563</v>
      </c>
      <c r="G10" s="6">
        <v>4.0126126726182871</v>
      </c>
      <c r="H10" s="6">
        <v>0.108</v>
      </c>
      <c r="I10" s="6">
        <v>1.1200000000000002E-2</v>
      </c>
      <c r="J10" s="6">
        <v>6.4190043066540301E-3</v>
      </c>
      <c r="K10" s="7">
        <v>2.1361607372434891E-6</v>
      </c>
      <c r="L10" s="5">
        <f t="shared" si="0"/>
        <v>25025163.567227155</v>
      </c>
      <c r="M10" s="6">
        <f t="shared" si="1"/>
        <v>205259374.76422176</v>
      </c>
      <c r="N10" s="6">
        <f t="shared" si="2"/>
        <v>5524583.1788870376</v>
      </c>
      <c r="O10" s="6">
        <f t="shared" si="3"/>
        <v>572919.73706976697</v>
      </c>
      <c r="P10" s="6">
        <f t="shared" si="4"/>
        <v>328354.84460874362</v>
      </c>
      <c r="Q10" s="7">
        <f t="shared" si="5"/>
        <v>109.27220070716957</v>
      </c>
      <c r="R10" s="32">
        <f t="shared" si="6"/>
        <v>66.777292280622561</v>
      </c>
      <c r="S10" s="33">
        <f t="shared" si="7"/>
        <v>0.54771531163610332</v>
      </c>
      <c r="T10" s="33">
        <f t="shared" si="8"/>
        <v>1.4741829945450681E-2</v>
      </c>
      <c r="U10" s="33">
        <f t="shared" si="9"/>
        <v>1.5287823647134042E-3</v>
      </c>
      <c r="V10" s="33">
        <f t="shared" si="10"/>
        <v>8.7618398062786363E-4</v>
      </c>
      <c r="W10" s="34">
        <f t="shared" si="11"/>
        <v>2.9158257707955624E-7</v>
      </c>
    </row>
    <row r="11" spans="1:23" x14ac:dyDescent="0.25">
      <c r="A11" s="3">
        <v>10</v>
      </c>
      <c r="B11" s="4" t="s">
        <v>23</v>
      </c>
      <c r="C11" s="4">
        <v>18149</v>
      </c>
      <c r="D11" s="6">
        <v>2.3968174458022204</v>
      </c>
      <c r="E11" s="7">
        <v>43258703.211094677</v>
      </c>
      <c r="F11" s="5">
        <v>0.2339024188121207</v>
      </c>
      <c r="G11" s="6">
        <v>1.9184955220068807</v>
      </c>
      <c r="H11" s="6">
        <v>5.2299999999999999E-2</v>
      </c>
      <c r="I11" s="6">
        <v>5.3500000000000006E-3</v>
      </c>
      <c r="J11" s="6">
        <v>7.4639584961093365E-3</v>
      </c>
      <c r="K11" s="7">
        <v>2.4839078340040572E-6</v>
      </c>
      <c r="L11" s="5">
        <f t="shared" si="0"/>
        <v>10118315.315750698</v>
      </c>
      <c r="M11" s="6">
        <f t="shared" si="1"/>
        <v>82991628.398309812</v>
      </c>
      <c r="N11" s="6">
        <f t="shared" si="2"/>
        <v>2262430.1779402518</v>
      </c>
      <c r="O11" s="6">
        <f t="shared" si="3"/>
        <v>231434.06217935655</v>
      </c>
      <c r="P11" s="6">
        <f t="shared" si="4"/>
        <v>322881.16536312236</v>
      </c>
      <c r="Q11" s="7">
        <f t="shared" si="5"/>
        <v>107.45063179489453</v>
      </c>
      <c r="R11" s="32">
        <f t="shared" si="6"/>
        <v>26.9997715464383</v>
      </c>
      <c r="S11" s="33">
        <f t="shared" si="7"/>
        <v>0.22145534479768483</v>
      </c>
      <c r="T11" s="33">
        <f t="shared" si="8"/>
        <v>6.0370818696533698E-3</v>
      </c>
      <c r="U11" s="33">
        <f t="shared" si="9"/>
        <v>6.1756000005058374E-4</v>
      </c>
      <c r="V11" s="33">
        <f t="shared" si="10"/>
        <v>8.6157798303454893E-4</v>
      </c>
      <c r="W11" s="34">
        <f t="shared" si="11"/>
        <v>2.8672189198003564E-7</v>
      </c>
    </row>
    <row r="12" spans="1:23" x14ac:dyDescent="0.25">
      <c r="A12" s="3">
        <v>10</v>
      </c>
      <c r="B12" s="4" t="s">
        <v>27</v>
      </c>
      <c r="C12" s="4">
        <v>18181</v>
      </c>
      <c r="D12" s="6">
        <v>4.6130727024917579</v>
      </c>
      <c r="E12" s="7">
        <v>83258549.072143331</v>
      </c>
      <c r="F12" s="5">
        <v>0.41583319749283881</v>
      </c>
      <c r="G12" s="6">
        <v>3.4107134562495331</v>
      </c>
      <c r="H12" s="6">
        <v>8.4900000000000003E-2</v>
      </c>
      <c r="I12" s="6">
        <v>9.4400000000000005E-3</v>
      </c>
      <c r="J12" s="6">
        <v>1.0897379404319632E-2</v>
      </c>
      <c r="K12" s="7">
        <v>3.6265054376459241E-6</v>
      </c>
      <c r="L12" s="5">
        <f t="shared" si="0"/>
        <v>34621668.67928379</v>
      </c>
      <c r="M12" s="6">
        <f t="shared" si="1"/>
        <v>283971053.66817135</v>
      </c>
      <c r="N12" s="6">
        <f t="shared" si="2"/>
        <v>7068650.816224969</v>
      </c>
      <c r="O12" s="6">
        <f t="shared" si="3"/>
        <v>785960.70324103313</v>
      </c>
      <c r="P12" s="6">
        <f t="shared" si="4"/>
        <v>907299.99789231014</v>
      </c>
      <c r="Q12" s="7">
        <f t="shared" si="5"/>
        <v>301.93758094063782</v>
      </c>
      <c r="R12" s="32">
        <f t="shared" si="6"/>
        <v>92.38466243901469</v>
      </c>
      <c r="S12" s="33">
        <f t="shared" si="7"/>
        <v>0.75775001426442057</v>
      </c>
      <c r="T12" s="33">
        <f t="shared" si="8"/>
        <v>1.8862029025971217E-2</v>
      </c>
      <c r="U12" s="33">
        <f t="shared" si="9"/>
        <v>2.0972621202022179E-3</v>
      </c>
      <c r="V12" s="33">
        <f t="shared" si="10"/>
        <v>2.4210446010753573E-3</v>
      </c>
      <c r="W12" s="34">
        <f t="shared" si="11"/>
        <v>8.0569200032650035E-7</v>
      </c>
    </row>
    <row r="13" spans="1:23" x14ac:dyDescent="0.25">
      <c r="A13" s="3">
        <v>20</v>
      </c>
      <c r="B13" s="4" t="s">
        <v>5</v>
      </c>
      <c r="C13" s="4">
        <v>18015</v>
      </c>
      <c r="D13" s="6">
        <v>3.7032722528336612</v>
      </c>
      <c r="E13" s="7">
        <v>66838113.00513728</v>
      </c>
      <c r="F13" s="5">
        <v>0.41813191585964843</v>
      </c>
      <c r="G13" s="6">
        <v>3.4295678183184499</v>
      </c>
      <c r="H13" s="6">
        <v>7.9399999999999998E-2</v>
      </c>
      <c r="I13" s="6">
        <v>9.470000000000001E-3</v>
      </c>
      <c r="J13" s="6">
        <v>1.0449541894553072E-2</v>
      </c>
      <c r="K13" s="7">
        <v>3.4774709676056802E-6</v>
      </c>
      <c r="L13" s="5">
        <f t="shared" si="0"/>
        <v>27947148.243281733</v>
      </c>
      <c r="M13" s="6">
        <f t="shared" si="1"/>
        <v>229225841.39955068</v>
      </c>
      <c r="N13" s="6">
        <f t="shared" si="2"/>
        <v>5306946.1726078996</v>
      </c>
      <c r="O13" s="6">
        <f t="shared" si="3"/>
        <v>632956.93015865015</v>
      </c>
      <c r="P13" s="6">
        <f t="shared" si="4"/>
        <v>698427.66200005449</v>
      </c>
      <c r="Q13" s="7">
        <f t="shared" si="5"/>
        <v>232.42759750491254</v>
      </c>
      <c r="R13" s="32">
        <f t="shared" si="6"/>
        <v>74.574333216168256</v>
      </c>
      <c r="S13" s="33">
        <f t="shared" si="7"/>
        <v>0.61166757085478207</v>
      </c>
      <c r="T13" s="33">
        <f t="shared" si="8"/>
        <v>1.4161086089757594E-2</v>
      </c>
      <c r="U13" s="33">
        <f t="shared" si="9"/>
        <v>1.688985960579401E-3</v>
      </c>
      <c r="V13" s="33">
        <f t="shared" si="10"/>
        <v>1.8636884429130316E-3</v>
      </c>
      <c r="W13" s="34">
        <f t="shared" si="11"/>
        <v>6.2021115550247702E-7</v>
      </c>
    </row>
    <row r="14" spans="1:23" x14ac:dyDescent="0.25">
      <c r="A14" s="3">
        <v>20</v>
      </c>
      <c r="B14" s="4" t="s">
        <v>6</v>
      </c>
      <c r="C14" s="4">
        <v>18017</v>
      </c>
      <c r="D14" s="6">
        <v>4.2088463823491722</v>
      </c>
      <c r="E14" s="7">
        <v>75962913.585266128</v>
      </c>
      <c r="F14" s="5">
        <v>0.34520494298444626</v>
      </c>
      <c r="G14" s="6">
        <v>2.8314120933578901</v>
      </c>
      <c r="H14" s="6">
        <v>6.3300000000000009E-2</v>
      </c>
      <c r="I14" s="6">
        <v>7.8000000000000005E-3</v>
      </c>
      <c r="J14" s="6">
        <v>6.7175626464984024E-3</v>
      </c>
      <c r="K14" s="7">
        <v>2.2355170506036518E-6</v>
      </c>
      <c r="L14" s="5">
        <f t="shared" si="0"/>
        <v>26222773.253134213</v>
      </c>
      <c r="M14" s="6">
        <f t="shared" si="1"/>
        <v>215082312.17202288</v>
      </c>
      <c r="N14" s="6">
        <f t="shared" si="2"/>
        <v>4808452.4299473464</v>
      </c>
      <c r="O14" s="6">
        <f t="shared" si="3"/>
        <v>592510.72596507589</v>
      </c>
      <c r="P14" s="6">
        <f t="shared" si="4"/>
        <v>510285.63081956975</v>
      </c>
      <c r="Q14" s="7">
        <f t="shared" si="5"/>
        <v>169.81638853339422</v>
      </c>
      <c r="R14" s="32">
        <f t="shared" si="6"/>
        <v>69.973000944787003</v>
      </c>
      <c r="S14" s="33">
        <f t="shared" si="7"/>
        <v>0.57392689505184669</v>
      </c>
      <c r="T14" s="33">
        <f t="shared" si="8"/>
        <v>1.283090248219472E-2</v>
      </c>
      <c r="U14" s="33">
        <f t="shared" si="9"/>
        <v>1.5810590736353683E-3</v>
      </c>
      <c r="V14" s="33">
        <f t="shared" si="10"/>
        <v>1.3616491506359379E-3</v>
      </c>
      <c r="W14" s="34">
        <f t="shared" si="11"/>
        <v>4.5313904065685643E-7</v>
      </c>
    </row>
    <row r="15" spans="1:23" x14ac:dyDescent="0.25">
      <c r="A15" s="3">
        <v>20</v>
      </c>
      <c r="B15" s="4" t="s">
        <v>8</v>
      </c>
      <c r="C15" s="4">
        <v>18039</v>
      </c>
      <c r="D15" s="6">
        <v>2.2261570541570075</v>
      </c>
      <c r="E15" s="7">
        <v>40178557.393147953</v>
      </c>
      <c r="F15" s="5">
        <v>0.39607885846721003</v>
      </c>
      <c r="G15" s="6">
        <v>3.2486860126970312</v>
      </c>
      <c r="H15" s="6">
        <v>7.3099999999999998E-2</v>
      </c>
      <c r="I15" s="6">
        <v>8.9500000000000014E-3</v>
      </c>
      <c r="J15" s="6">
        <v>4.9262126074321629E-3</v>
      </c>
      <c r="K15" s="7">
        <v>1.6393791704426778E-6</v>
      </c>
      <c r="L15" s="5">
        <f t="shared" si="0"/>
        <v>15913877.147137323</v>
      </c>
      <c r="M15" s="6">
        <f t="shared" si="1"/>
        <v>130527517.41346465</v>
      </c>
      <c r="N15" s="6">
        <f t="shared" si="2"/>
        <v>2937052.5454391153</v>
      </c>
      <c r="O15" s="6">
        <f t="shared" si="3"/>
        <v>359598.08866867423</v>
      </c>
      <c r="P15" s="6">
        <f t="shared" si="4"/>
        <v>197928.11597856219</v>
      </c>
      <c r="Q15" s="7">
        <f t="shared" si="5"/>
        <v>65.867890088762408</v>
      </c>
      <c r="R15" s="32">
        <f t="shared" si="6"/>
        <v>42.464682507170401</v>
      </c>
      <c r="S15" s="33">
        <f t="shared" si="7"/>
        <v>0.34830038803014157</v>
      </c>
      <c r="T15" s="33">
        <f t="shared" si="8"/>
        <v>7.8372481260095828E-3</v>
      </c>
      <c r="U15" s="33">
        <f t="shared" si="9"/>
        <v>9.5955363512702837E-4</v>
      </c>
      <c r="V15" s="33">
        <f t="shared" si="10"/>
        <v>5.2815253797431597E-4</v>
      </c>
      <c r="W15" s="34">
        <f t="shared" si="11"/>
        <v>1.7576226171506183E-7</v>
      </c>
    </row>
    <row r="16" spans="1:23" x14ac:dyDescent="0.25">
      <c r="A16" s="3">
        <v>20</v>
      </c>
      <c r="B16" s="4" t="s">
        <v>9</v>
      </c>
      <c r="C16" s="4">
        <v>18049</v>
      </c>
      <c r="D16" s="6">
        <v>2.9274372983236838</v>
      </c>
      <c r="E16" s="7">
        <v>52835538.843004085</v>
      </c>
      <c r="F16" s="5">
        <v>0.43610759667640409</v>
      </c>
      <c r="G16" s="6">
        <v>3.5770064952124727</v>
      </c>
      <c r="H16" s="6">
        <v>8.4200000000000011E-2</v>
      </c>
      <c r="I16" s="6">
        <v>9.8700000000000003E-3</v>
      </c>
      <c r="J16" s="6">
        <v>3.1348625683659216E-3</v>
      </c>
      <c r="K16" s="7">
        <v>1.043241290281704E-6</v>
      </c>
      <c r="L16" s="5">
        <f t="shared" si="0"/>
        <v>23041979.863925308</v>
      </c>
      <c r="M16" s="6">
        <f t="shared" si="1"/>
        <v>188993065.6194765</v>
      </c>
      <c r="N16" s="6">
        <f t="shared" si="2"/>
        <v>4448752.3705809442</v>
      </c>
      <c r="O16" s="6">
        <f t="shared" si="3"/>
        <v>521486.76838045032</v>
      </c>
      <c r="P16" s="6">
        <f t="shared" si="4"/>
        <v>165632.15299837719</v>
      </c>
      <c r="Q16" s="7">
        <f t="shared" si="5"/>
        <v>55.120215715304674</v>
      </c>
      <c r="R16" s="32">
        <f t="shared" si="6"/>
        <v>61.48535333102118</v>
      </c>
      <c r="S16" s="33">
        <f t="shared" si="7"/>
        <v>0.50431019753294803</v>
      </c>
      <c r="T16" s="33">
        <f t="shared" si="8"/>
        <v>1.1871076747863706E-2</v>
      </c>
      <c r="U16" s="33">
        <f t="shared" si="9"/>
        <v>1.3915383313707218E-3</v>
      </c>
      <c r="V16" s="33">
        <f t="shared" si="10"/>
        <v>4.4197380217431099E-4</v>
      </c>
      <c r="W16" s="34">
        <f t="shared" si="11"/>
        <v>1.4708310479185828E-7</v>
      </c>
    </row>
    <row r="17" spans="1:23" x14ac:dyDescent="0.25">
      <c r="A17" s="3">
        <v>20</v>
      </c>
      <c r="B17" s="4" t="s">
        <v>12</v>
      </c>
      <c r="C17" s="4">
        <v>18085</v>
      </c>
      <c r="D17" s="6">
        <v>4.3800892326689418</v>
      </c>
      <c r="E17" s="7">
        <v>79053571.846277505</v>
      </c>
      <c r="F17" s="5">
        <v>0.40541609424609915</v>
      </c>
      <c r="G17" s="6">
        <v>3.3252711336235059</v>
      </c>
      <c r="H17" s="6">
        <v>7.4900000000000008E-2</v>
      </c>
      <c r="I17" s="6">
        <v>9.1600000000000015E-3</v>
      </c>
      <c r="J17" s="6">
        <v>1.3435125292996807E-3</v>
      </c>
      <c r="K17" s="7">
        <v>4.4710341012073026E-7</v>
      </c>
      <c r="L17" s="5">
        <f t="shared" si="0"/>
        <v>32049590.334121212</v>
      </c>
      <c r="M17" s="6">
        <f t="shared" si="1"/>
        <v>262874560.47025847</v>
      </c>
      <c r="N17" s="6">
        <f t="shared" si="2"/>
        <v>5921112.5312861856</v>
      </c>
      <c r="O17" s="6">
        <f t="shared" si="3"/>
        <v>724130.71811190201</v>
      </c>
      <c r="P17" s="6">
        <f t="shared" si="4"/>
        <v>106209.46426136632</v>
      </c>
      <c r="Q17" s="7">
        <f t="shared" si="5"/>
        <v>35.345121554694828</v>
      </c>
      <c r="R17" s="32">
        <f t="shared" si="6"/>
        <v>85.521313595672353</v>
      </c>
      <c r="S17" s="33">
        <f t="shared" si="7"/>
        <v>0.7014560088890428</v>
      </c>
      <c r="T17" s="33">
        <f t="shared" si="8"/>
        <v>1.579993117990898E-2</v>
      </c>
      <c r="U17" s="33">
        <f t="shared" si="9"/>
        <v>1.9322746276096963E-3</v>
      </c>
      <c r="V17" s="33">
        <f t="shared" si="10"/>
        <v>2.8340995330147393E-4</v>
      </c>
      <c r="W17" s="34">
        <f t="shared" si="11"/>
        <v>9.4315128307211712E-8</v>
      </c>
    </row>
    <row r="18" spans="1:23" x14ac:dyDescent="0.25">
      <c r="A18" s="3">
        <v>20</v>
      </c>
      <c r="B18" s="4" t="s">
        <v>16</v>
      </c>
      <c r="C18" s="4">
        <v>18099</v>
      </c>
      <c r="D18" s="6">
        <v>3.4761133697564159</v>
      </c>
      <c r="E18" s="7">
        <v>62738260.209918112</v>
      </c>
      <c r="F18" s="5">
        <v>0.38275783632272525</v>
      </c>
      <c r="G18" s="6">
        <v>3.1394254011029448</v>
      </c>
      <c r="H18" s="6">
        <v>7.4099999999999999E-2</v>
      </c>
      <c r="I18" s="6">
        <v>8.6700000000000006E-3</v>
      </c>
      <c r="J18" s="6">
        <v>5.075491777354349E-3</v>
      </c>
      <c r="K18" s="7">
        <v>1.689057327122759E-6</v>
      </c>
      <c r="L18" s="5">
        <f t="shared" si="0"/>
        <v>24013560.732600383</v>
      </c>
      <c r="M18" s="6">
        <f t="shared" si="1"/>
        <v>196962087.72402307</v>
      </c>
      <c r="N18" s="6">
        <f t="shared" si="2"/>
        <v>4648905.0815549316</v>
      </c>
      <c r="O18" s="6">
        <f t="shared" si="3"/>
        <v>543940.71601999004</v>
      </c>
      <c r="P18" s="6">
        <f t="shared" si="4"/>
        <v>318427.52382095694</v>
      </c>
      <c r="Q18" s="7">
        <f t="shared" si="5"/>
        <v>105.96851809849643</v>
      </c>
      <c r="R18" s="32">
        <f t="shared" si="6"/>
        <v>64.077925382248154</v>
      </c>
      <c r="S18" s="33">
        <f t="shared" si="7"/>
        <v>0.52557478255100365</v>
      </c>
      <c r="T18" s="33">
        <f t="shared" si="8"/>
        <v>1.2405165408086193E-2</v>
      </c>
      <c r="U18" s="33">
        <f t="shared" si="9"/>
        <v>1.4514545760878177E-3</v>
      </c>
      <c r="V18" s="33">
        <f t="shared" si="10"/>
        <v>8.4969385999274065E-4</v>
      </c>
      <c r="W18" s="34">
        <f t="shared" si="11"/>
        <v>2.8276701115651517E-7</v>
      </c>
    </row>
    <row r="19" spans="1:23" x14ac:dyDescent="0.25">
      <c r="A19" s="3">
        <v>20</v>
      </c>
      <c r="B19" s="4" t="s">
        <v>17</v>
      </c>
      <c r="C19" s="4">
        <v>18103</v>
      </c>
      <c r="D19" s="6">
        <v>4.4919212981838941</v>
      </c>
      <c r="E19" s="7">
        <v>81071960.914693102</v>
      </c>
      <c r="F19" s="5">
        <v>0.35397286447637633</v>
      </c>
      <c r="G19" s="6">
        <v>2.9033276306362246</v>
      </c>
      <c r="H19" s="6">
        <v>6.2200000000000005E-2</v>
      </c>
      <c r="I19" s="6">
        <v>7.980000000000001E-3</v>
      </c>
      <c r="J19" s="6">
        <v>5.224770947276536E-3</v>
      </c>
      <c r="K19" s="7">
        <v>1.7387354838028401E-6</v>
      </c>
      <c r="L19" s="5">
        <f t="shared" si="0"/>
        <v>28697274.233690739</v>
      </c>
      <c r="M19" s="6">
        <f t="shared" si="1"/>
        <v>235378464.19348854</v>
      </c>
      <c r="N19" s="6">
        <f t="shared" si="2"/>
        <v>5042675.9688939117</v>
      </c>
      <c r="O19" s="6">
        <f t="shared" si="3"/>
        <v>646954.24809925107</v>
      </c>
      <c r="P19" s="6">
        <f t="shared" si="4"/>
        <v>423582.42602582736</v>
      </c>
      <c r="Q19" s="7">
        <f t="shared" si="5"/>
        <v>140.96269518385387</v>
      </c>
      <c r="R19" s="32">
        <f t="shared" si="6"/>
        <v>76.575973779846052</v>
      </c>
      <c r="S19" s="33">
        <f t="shared" si="7"/>
        <v>0.62808526536852605</v>
      </c>
      <c r="T19" s="33">
        <f t="shared" si="8"/>
        <v>1.345590593830478E-2</v>
      </c>
      <c r="U19" s="33">
        <f>O19/374755590</f>
        <v>1.7263364853323498E-3</v>
      </c>
      <c r="V19" s="33">
        <f t="shared" si="10"/>
        <v>1.1302898137578877E-3</v>
      </c>
      <c r="W19" s="34">
        <f t="shared" si="11"/>
        <v>3.7614567719684678E-7</v>
      </c>
    </row>
    <row r="20" spans="1:23" x14ac:dyDescent="0.25">
      <c r="A20" s="3">
        <v>20</v>
      </c>
      <c r="B20" s="4" t="s">
        <v>22</v>
      </c>
      <c r="C20" s="4">
        <v>18141</v>
      </c>
      <c r="D20" s="6">
        <v>2.7457101918618876</v>
      </c>
      <c r="E20" s="7">
        <v>49555656.606828749</v>
      </c>
      <c r="F20" s="5">
        <v>0.34212173263717316</v>
      </c>
      <c r="G20" s="6">
        <v>2.8061232345479263</v>
      </c>
      <c r="H20" s="6">
        <v>6.7400000000000002E-2</v>
      </c>
      <c r="I20" s="6">
        <v>7.7600000000000004E-3</v>
      </c>
      <c r="J20" s="6">
        <v>8.3596335156424575E-3</v>
      </c>
      <c r="K20" s="7">
        <v>2.7819767740845441E-6</v>
      </c>
      <c r="L20" s="5">
        <f t="shared" si="0"/>
        <v>16954067.100301027</v>
      </c>
      <c r="M20" s="6">
        <f t="shared" si="1"/>
        <v>139059279.4077006</v>
      </c>
      <c r="N20" s="6">
        <f t="shared" si="2"/>
        <v>3340051.2553002578</v>
      </c>
      <c r="O20" s="6">
        <f t="shared" si="3"/>
        <v>384551.89526899112</v>
      </c>
      <c r="P20" s="6">
        <f t="shared" si="4"/>
        <v>414267.12786011421</v>
      </c>
      <c r="Q20" s="7">
        <f t="shared" si="5"/>
        <v>137.86268570470688</v>
      </c>
      <c r="R20" s="32">
        <f t="shared" si="6"/>
        <v>45.240331439221563</v>
      </c>
      <c r="S20" s="33">
        <f t="shared" si="7"/>
        <v>0.3710665914488443</v>
      </c>
      <c r="T20" s="33">
        <f t="shared" si="8"/>
        <v>8.912612231615432E-3</v>
      </c>
      <c r="U20" s="33">
        <f t="shared" si="9"/>
        <v>1.0261405180613614E-3</v>
      </c>
      <c r="V20" s="33">
        <f t="shared" si="10"/>
        <v>1.1054328178536688E-3</v>
      </c>
      <c r="W20" s="34">
        <f t="shared" si="11"/>
        <v>3.6787359383940577E-7</v>
      </c>
    </row>
    <row r="21" spans="1:23" x14ac:dyDescent="0.25">
      <c r="A21" s="3">
        <v>20</v>
      </c>
      <c r="B21" s="4" t="s">
        <v>25</v>
      </c>
      <c r="C21" s="4">
        <v>18169</v>
      </c>
      <c r="D21" s="6">
        <v>4.3649453071304594</v>
      </c>
      <c r="E21" s="7">
        <v>78780248.32659623</v>
      </c>
      <c r="F21" s="5">
        <v>0.38626477353125965</v>
      </c>
      <c r="G21" s="6">
        <v>3.1681897181403706</v>
      </c>
      <c r="H21" s="6">
        <v>6.9199999999999998E-2</v>
      </c>
      <c r="I21" s="6">
        <v>8.7200000000000003E-3</v>
      </c>
      <c r="J21" s="6">
        <v>3.7319792480546682E-3</v>
      </c>
      <c r="K21" s="7">
        <v>1.2419539170020286E-6</v>
      </c>
      <c r="L21" s="5">
        <f t="shared" si="0"/>
        <v>30430034.77860909</v>
      </c>
      <c r="M21" s="6">
        <f t="shared" si="1"/>
        <v>249590772.74086732</v>
      </c>
      <c r="N21" s="6">
        <f t="shared" si="2"/>
        <v>5451593.1842004592</v>
      </c>
      <c r="O21" s="6">
        <f t="shared" si="3"/>
        <v>686963.76540791919</v>
      </c>
      <c r="P21" s="6">
        <f t="shared" si="4"/>
        <v>294006.25191145064</v>
      </c>
      <c r="Q21" s="7">
        <f t="shared" si="5"/>
        <v>97.8414379916087</v>
      </c>
      <c r="R21" s="32">
        <f t="shared" si="6"/>
        <v>81.199682114439142</v>
      </c>
      <c r="S21" s="33">
        <f t="shared" si="7"/>
        <v>0.66600947230931851</v>
      </c>
      <c r="T21" s="33">
        <f t="shared" si="8"/>
        <v>1.4547063018327382E-2</v>
      </c>
      <c r="U21" s="33">
        <f t="shared" si="9"/>
        <v>1.8330981144481905E-3</v>
      </c>
      <c r="V21" s="33">
        <f t="shared" si="10"/>
        <v>7.845279957303656E-4</v>
      </c>
      <c r="W21" s="34">
        <f t="shared" si="11"/>
        <v>2.6108066324403244E-7</v>
      </c>
    </row>
    <row r="22" spans="1:23" x14ac:dyDescent="0.25">
      <c r="A22" s="3">
        <v>30</v>
      </c>
      <c r="B22" s="4" t="s">
        <v>2</v>
      </c>
      <c r="C22" s="4">
        <v>18001</v>
      </c>
      <c r="D22" s="6">
        <v>5.1069976585161285</v>
      </c>
      <c r="E22" s="7">
        <v>92173100.790978894</v>
      </c>
      <c r="F22" s="5">
        <v>0.34862891591182688</v>
      </c>
      <c r="G22" s="6">
        <v>2.859495927471333</v>
      </c>
      <c r="H22" s="6">
        <v>5.6100000000000004E-2</v>
      </c>
      <c r="I22" s="6">
        <v>7.8300000000000002E-3</v>
      </c>
      <c r="J22" s="6">
        <v>1.0150983554708698E-2</v>
      </c>
      <c r="K22" s="7">
        <v>3.3781146542455179E-6</v>
      </c>
      <c r="L22" s="5">
        <f t="shared" si="0"/>
        <v>32134208.204990525</v>
      </c>
      <c r="M22" s="6">
        <f t="shared" si="1"/>
        <v>263568606.33420885</v>
      </c>
      <c r="N22" s="6">
        <f t="shared" si="2"/>
        <v>5170910.9543739166</v>
      </c>
      <c r="O22" s="6">
        <f t="shared" si="3"/>
        <v>721715.37919336476</v>
      </c>
      <c r="P22" s="6">
        <f t="shared" si="4"/>
        <v>935647.63031573407</v>
      </c>
      <c r="Q22" s="7">
        <f t="shared" si="5"/>
        <v>311.37130250925492</v>
      </c>
      <c r="R22" s="32">
        <f t="shared" si="6"/>
        <v>85.747108415355527</v>
      </c>
      <c r="S22" s="33">
        <f t="shared" si="7"/>
        <v>0.70330800491650802</v>
      </c>
      <c r="T22" s="33">
        <f t="shared" si="8"/>
        <v>1.3798088920765443E-2</v>
      </c>
      <c r="U22" s="33">
        <f t="shared" si="9"/>
        <v>1.9258295231656577E-3</v>
      </c>
      <c r="V22" s="33">
        <f t="shared" si="10"/>
        <v>2.4966875886113776E-3</v>
      </c>
      <c r="W22" s="34">
        <f t="shared" si="11"/>
        <v>8.3086499792906336E-7</v>
      </c>
    </row>
    <row r="23" spans="1:23" x14ac:dyDescent="0.25">
      <c r="A23" s="3">
        <v>30</v>
      </c>
      <c r="B23" s="4" t="s">
        <v>3</v>
      </c>
      <c r="C23" s="4">
        <v>18003</v>
      </c>
      <c r="D23" s="6">
        <v>6.0936826532157546</v>
      </c>
      <c r="E23" s="7">
        <v>109981179.34252065</v>
      </c>
      <c r="F23" s="5">
        <v>0.38335474593591251</v>
      </c>
      <c r="G23" s="6">
        <v>3.1443213249063762</v>
      </c>
      <c r="H23" s="6">
        <v>6.5000000000000002E-2</v>
      </c>
      <c r="I23" s="6">
        <v>8.6300000000000005E-3</v>
      </c>
      <c r="J23" s="6">
        <v>6.4190043066540301E-3</v>
      </c>
      <c r="K23" s="7">
        <v>2.1361607372434891E-6</v>
      </c>
      <c r="L23" s="5">
        <f t="shared" si="0"/>
        <v>42161807.064584032</v>
      </c>
      <c r="M23" s="6">
        <f t="shared" si="1"/>
        <v>345816167.54504031</v>
      </c>
      <c r="N23" s="6">
        <f t="shared" si="2"/>
        <v>7148776.6572638424</v>
      </c>
      <c r="O23" s="6">
        <f t="shared" si="3"/>
        <v>949137.57772595331</v>
      </c>
      <c r="P23" s="6">
        <f t="shared" si="4"/>
        <v>705969.66385052935</v>
      </c>
      <c r="Q23" s="7">
        <f t="shared" si="5"/>
        <v>234.93747714722733</v>
      </c>
      <c r="R23" s="32">
        <f t="shared" si="6"/>
        <v>112.50481164159294</v>
      </c>
      <c r="S23" s="33">
        <f t="shared" si="7"/>
        <v>0.92277787649555887</v>
      </c>
      <c r="T23" s="33">
        <f t="shared" si="8"/>
        <v>1.9075837287080476E-2</v>
      </c>
      <c r="U23" s="33">
        <f t="shared" si="9"/>
        <v>2.5326842428846845E-3</v>
      </c>
      <c r="V23" s="33">
        <f t="shared" si="10"/>
        <v>1.88381356459694E-3</v>
      </c>
      <c r="W23" s="34">
        <f t="shared" si="11"/>
        <v>6.2690853296471792E-7</v>
      </c>
    </row>
    <row r="24" spans="1:23" x14ac:dyDescent="0.25">
      <c r="A24" s="3">
        <v>30</v>
      </c>
      <c r="B24" s="4" t="s">
        <v>7</v>
      </c>
      <c r="C24" s="4">
        <v>18033</v>
      </c>
      <c r="D24" s="6">
        <v>3.3642813042414641</v>
      </c>
      <c r="E24" s="7">
        <v>60719871.141502514</v>
      </c>
      <c r="F24" s="5">
        <v>0.39271904219976034</v>
      </c>
      <c r="G24" s="6">
        <v>3.2211283991562936</v>
      </c>
      <c r="H24" s="6">
        <v>6.5700000000000008E-2</v>
      </c>
      <c r="I24" s="6">
        <v>8.830000000000001E-3</v>
      </c>
      <c r="J24" s="6">
        <v>7.9117960058758974E-3</v>
      </c>
      <c r="K24" s="7">
        <v>2.6329423040443011E-6</v>
      </c>
      <c r="L24" s="5">
        <f t="shared" si="0"/>
        <v>23845849.637183737</v>
      </c>
      <c r="M24" s="6">
        <f t="shared" si="1"/>
        <v>195586501.32700443</v>
      </c>
      <c r="N24" s="6">
        <f t="shared" si="2"/>
        <v>3989295.5339967157</v>
      </c>
      <c r="O24" s="6">
        <f t="shared" si="3"/>
        <v>536156.46217946731</v>
      </c>
      <c r="P24" s="6">
        <f t="shared" si="4"/>
        <v>480403.23397463874</v>
      </c>
      <c r="Q24" s="7">
        <f t="shared" si="5"/>
        <v>159.87191742458069</v>
      </c>
      <c r="R24" s="32">
        <f t="shared" si="6"/>
        <v>63.630404118011256</v>
      </c>
      <c r="S24" s="33">
        <f t="shared" si="7"/>
        <v>0.52190415979386573</v>
      </c>
      <c r="T24" s="33">
        <f t="shared" si="8"/>
        <v>1.064505944793703E-2</v>
      </c>
      <c r="U24" s="33">
        <f t="shared" si="9"/>
        <v>1.4306830277821001E-3</v>
      </c>
      <c r="V24" s="33">
        <f t="shared" si="10"/>
        <v>1.2819107887747285E-3</v>
      </c>
      <c r="W24" s="34">
        <f t="shared" si="11"/>
        <v>4.2660315600517308E-7</v>
      </c>
    </row>
    <row r="25" spans="1:23" x14ac:dyDescent="0.25">
      <c r="A25" s="3">
        <v>30</v>
      </c>
      <c r="B25" s="4" t="s">
        <v>10</v>
      </c>
      <c r="C25" s="4">
        <v>18069</v>
      </c>
      <c r="D25" s="6">
        <v>4.6130727024917579</v>
      </c>
      <c r="E25" s="7">
        <v>83258549.072143331</v>
      </c>
      <c r="F25" s="5">
        <v>0.36957660700195849</v>
      </c>
      <c r="G25" s="6">
        <v>3.0313113869133375</v>
      </c>
      <c r="H25" s="6">
        <v>6.720000000000001E-2</v>
      </c>
      <c r="I25" s="6">
        <v>8.3500000000000015E-3</v>
      </c>
      <c r="J25" s="6">
        <v>4.9262126074321629E-3</v>
      </c>
      <c r="K25" s="7">
        <v>1.6393791704426778E-6</v>
      </c>
      <c r="L25" s="5">
        <f t="shared" si="0"/>
        <v>30770412.069988791</v>
      </c>
      <c r="M25" s="6">
        <f t="shared" si="1"/>
        <v>252382587.86027098</v>
      </c>
      <c r="N25" s="6">
        <f t="shared" si="2"/>
        <v>5594974.4976480324</v>
      </c>
      <c r="O25" s="6">
        <f t="shared" si="3"/>
        <v>695208.88475239696</v>
      </c>
      <c r="P25" s="6">
        <f t="shared" si="4"/>
        <v>410149.31411570188</v>
      </c>
      <c r="Q25" s="7">
        <f t="shared" si="5"/>
        <v>136.49233111015133</v>
      </c>
      <c r="R25" s="32">
        <f t="shared" si="6"/>
        <v>82.107946862083608</v>
      </c>
      <c r="S25" s="33">
        <f t="shared" si="7"/>
        <v>0.67345916804141859</v>
      </c>
      <c r="T25" s="33">
        <f t="shared" si="8"/>
        <v>1.492966255059206E-2</v>
      </c>
      <c r="U25" s="33">
        <f t="shared" si="9"/>
        <v>1.8550994389500554E-3</v>
      </c>
      <c r="V25" s="33">
        <f t="shared" si="10"/>
        <v>1.0944448196642028E-3</v>
      </c>
      <c r="W25" s="34">
        <f t="shared" si="11"/>
        <v>3.6421693165444529E-7</v>
      </c>
    </row>
    <row r="26" spans="1:23" x14ac:dyDescent="0.25">
      <c r="A26" s="3">
        <v>30</v>
      </c>
      <c r="B26" s="4" t="s">
        <v>13</v>
      </c>
      <c r="C26" s="4">
        <v>18087</v>
      </c>
      <c r="D26" s="6">
        <v>1.738056684878208</v>
      </c>
      <c r="E26" s="7">
        <v>31369130.104959056</v>
      </c>
      <c r="F26" s="5">
        <v>0.4065188226222789</v>
      </c>
      <c r="G26" s="6">
        <v>3.334315843218365</v>
      </c>
      <c r="H26" s="6">
        <v>7.2400000000000006E-2</v>
      </c>
      <c r="I26" s="6">
        <v>9.1700000000000011E-3</v>
      </c>
      <c r="J26" s="6">
        <v>8.9567501953312055E-3</v>
      </c>
      <c r="K26" s="7">
        <v>2.9806894008048691E-6</v>
      </c>
      <c r="L26" s="5">
        <f t="shared" si="0"/>
        <v>12752141.83695304</v>
      </c>
      <c r="M26" s="6">
        <f t="shared" si="1"/>
        <v>104594587.49694316</v>
      </c>
      <c r="N26" s="6">
        <f t="shared" si="2"/>
        <v>2271125.0195990358</v>
      </c>
      <c r="O26" s="6">
        <f t="shared" si="3"/>
        <v>287654.92306247458</v>
      </c>
      <c r="P26" s="6">
        <f t="shared" si="4"/>
        <v>280965.46219496202</v>
      </c>
      <c r="Q26" s="7">
        <f t="shared" si="5"/>
        <v>93.50163361632039</v>
      </c>
      <c r="R26" s="32">
        <f t="shared" si="6"/>
        <v>34.027889582522413</v>
      </c>
      <c r="S26" s="33">
        <f t="shared" si="7"/>
        <v>0.27910080673364512</v>
      </c>
      <c r="T26" s="33">
        <f t="shared" si="8"/>
        <v>6.0602832357991932E-3</v>
      </c>
      <c r="U26" s="33">
        <f t="shared" si="9"/>
        <v>7.6758007282152769E-4</v>
      </c>
      <c r="V26" s="33">
        <f t="shared" si="10"/>
        <v>7.49729876464183E-4</v>
      </c>
      <c r="W26" s="34">
        <f t="shared" si="11"/>
        <v>2.495003039616311E-7</v>
      </c>
    </row>
    <row r="27" spans="1:23" x14ac:dyDescent="0.25">
      <c r="A27" s="3">
        <v>30</v>
      </c>
      <c r="B27" s="4" t="s">
        <v>19</v>
      </c>
      <c r="C27" s="4">
        <v>18113</v>
      </c>
      <c r="D27" s="6">
        <v>2.7608541174003705</v>
      </c>
      <c r="E27" s="7">
        <v>49828980.126510032</v>
      </c>
      <c r="F27" s="5">
        <v>0.42010480542636025</v>
      </c>
      <c r="G27" s="6">
        <v>3.4457496937277465</v>
      </c>
      <c r="H27" s="6">
        <v>7.7700000000000005E-2</v>
      </c>
      <c r="I27" s="6">
        <v>9.4900000000000002E-3</v>
      </c>
      <c r="J27" s="6">
        <v>6.2697251367318432E-3</v>
      </c>
      <c r="K27" s="7">
        <v>2.086482580563408E-6</v>
      </c>
      <c r="L27" s="5">
        <f t="shared" si="0"/>
        <v>20933394.000641469</v>
      </c>
      <c r="M27" s="6">
        <f t="shared" si="1"/>
        <v>171698193.0096879</v>
      </c>
      <c r="N27" s="6">
        <f t="shared" si="2"/>
        <v>3871711.7558298297</v>
      </c>
      <c r="O27" s="6">
        <f t="shared" si="3"/>
        <v>472877.02140058018</v>
      </c>
      <c r="P27" s="6">
        <f t="shared" si="4"/>
        <v>312414.0092368914</v>
      </c>
      <c r="Q27" s="7">
        <f t="shared" si="5"/>
        <v>103.96729904120342</v>
      </c>
      <c r="R27" s="32">
        <f t="shared" si="6"/>
        <v>55.858790527024475</v>
      </c>
      <c r="S27" s="33">
        <f t="shared" si="7"/>
        <v>0.45816045868638783</v>
      </c>
      <c r="T27" s="33">
        <f t="shared" si="8"/>
        <v>1.0331298209133664E-2</v>
      </c>
      <c r="U27" s="33">
        <f t="shared" si="9"/>
        <v>1.2618277992880111E-3</v>
      </c>
      <c r="V27" s="33">
        <f t="shared" si="10"/>
        <v>8.3364736263678255E-4</v>
      </c>
      <c r="W27" s="34">
        <f t="shared" si="11"/>
        <v>2.7742694656323451E-7</v>
      </c>
    </row>
    <row r="28" spans="1:23" x14ac:dyDescent="0.25">
      <c r="A28" s="3">
        <v>30</v>
      </c>
      <c r="B28" s="4" t="s">
        <v>24</v>
      </c>
      <c r="C28" s="4">
        <v>18151</v>
      </c>
      <c r="D28" s="6">
        <v>1.3641182158125882</v>
      </c>
      <c r="E28" s="7">
        <v>24620141.657444406</v>
      </c>
      <c r="F28" s="5">
        <v>0.42535963317098008</v>
      </c>
      <c r="G28" s="6">
        <v>3.4888504173037109</v>
      </c>
      <c r="H28" s="6">
        <v>7.5900000000000009E-2</v>
      </c>
      <c r="I28" s="6">
        <v>9.6000000000000009E-3</v>
      </c>
      <c r="J28" s="6">
        <v>1.1046658574241818E-2</v>
      </c>
      <c r="K28" s="7">
        <v>3.6761835943260052E-6</v>
      </c>
      <c r="L28" s="5">
        <f t="shared" si="0"/>
        <v>10472414.424028117</v>
      </c>
      <c r="M28" s="6">
        <f t="shared" si="1"/>
        <v>85895991.495651394</v>
      </c>
      <c r="N28" s="6">
        <f t="shared" si="2"/>
        <v>1868668.7518000307</v>
      </c>
      <c r="O28" s="6">
        <f t="shared" si="3"/>
        <v>236353.35991146631</v>
      </c>
      <c r="P28" s="6">
        <f t="shared" si="4"/>
        <v>271970.2989392564</v>
      </c>
      <c r="Q28" s="7">
        <f t="shared" si="5"/>
        <v>90.508160851079396</v>
      </c>
      <c r="R28" s="32">
        <f t="shared" si="6"/>
        <v>27.944651670247584</v>
      </c>
      <c r="S28" s="33">
        <f t="shared" si="7"/>
        <v>0.2292053642099145</v>
      </c>
      <c r="T28" s="33">
        <f t="shared" si="8"/>
        <v>4.9863665857526789E-3</v>
      </c>
      <c r="U28" s="33">
        <f t="shared" si="9"/>
        <v>6.3068668278294746E-4</v>
      </c>
      <c r="V28" s="33">
        <f t="shared" si="10"/>
        <v>7.2572713041920572E-4</v>
      </c>
      <c r="W28" s="34">
        <f t="shared" si="11"/>
        <v>2.4151250379235011E-7</v>
      </c>
    </row>
    <row r="29" spans="1:23" x14ac:dyDescent="0.25">
      <c r="A29" s="3">
        <v>30</v>
      </c>
      <c r="B29" s="4" t="s">
        <v>26</v>
      </c>
      <c r="C29" s="4">
        <v>18179</v>
      </c>
      <c r="D29" s="6">
        <v>5.6545088125997465</v>
      </c>
      <c r="E29" s="7">
        <v>102054797.27176358</v>
      </c>
      <c r="F29" s="5">
        <v>0.34531503848603856</v>
      </c>
      <c r="G29" s="6">
        <v>2.8323151097861543</v>
      </c>
      <c r="H29" s="6">
        <v>5.8600000000000006E-2</v>
      </c>
      <c r="I29" s="6">
        <v>7.7700000000000009E-3</v>
      </c>
      <c r="J29" s="6">
        <v>8.2103543457202714E-3</v>
      </c>
      <c r="K29" s="7">
        <v>2.7322986174044629E-6</v>
      </c>
      <c r="L29" s="5">
        <f t="shared" si="0"/>
        <v>35241056.247583903</v>
      </c>
      <c r="M29" s="6">
        <f t="shared" si="1"/>
        <v>289051344.33897877</v>
      </c>
      <c r="N29" s="6">
        <f t="shared" si="2"/>
        <v>5980411.1201253459</v>
      </c>
      <c r="O29" s="6">
        <f t="shared" si="3"/>
        <v>792965.77480160305</v>
      </c>
      <c r="P29" s="6">
        <f t="shared" si="4"/>
        <v>837906.04828182538</v>
      </c>
      <c r="Q29" s="7">
        <f t="shared" si="5"/>
        <v>278.84418148513237</v>
      </c>
      <c r="R29" s="32">
        <f t="shared" si="6"/>
        <v>94.037439835344145</v>
      </c>
      <c r="S29" s="33">
        <f t="shared" si="7"/>
        <v>0.77130629149248653</v>
      </c>
      <c r="T29" s="33">
        <f t="shared" si="8"/>
        <v>1.5958163879891279E-2</v>
      </c>
      <c r="U29" s="33">
        <f t="shared" si="9"/>
        <v>2.1159544939719326E-3</v>
      </c>
      <c r="V29" s="33">
        <f t="shared" si="10"/>
        <v>2.2358733815867173E-3</v>
      </c>
      <c r="W29" s="34">
        <f t="shared" si="11"/>
        <v>7.4406943865769249E-7</v>
      </c>
    </row>
    <row r="30" spans="1:23" ht="15.75" thickBot="1" x14ac:dyDescent="0.3">
      <c r="A30" s="61">
        <v>30</v>
      </c>
      <c r="B30" s="62" t="s">
        <v>28</v>
      </c>
      <c r="C30" s="62">
        <v>18183</v>
      </c>
      <c r="D30" s="9">
        <v>3.8430623347273509</v>
      </c>
      <c r="E30" s="10">
        <v>69361099.340656772</v>
      </c>
      <c r="F30" s="8">
        <v>0.28430048765410054</v>
      </c>
      <c r="G30" s="9">
        <v>2.3318664904738493</v>
      </c>
      <c r="H30" s="9">
        <v>5.0599999999999999E-2</v>
      </c>
      <c r="I30" s="9">
        <v>6.4100000000000008E-3</v>
      </c>
      <c r="J30" s="9">
        <v>3.7319792480546682E-3</v>
      </c>
      <c r="K30" s="10">
        <v>1.2419539170020286E-6</v>
      </c>
      <c r="L30" s="8">
        <f t="shared" si="0"/>
        <v>19719394.366773233</v>
      </c>
      <c r="M30" s="9">
        <f t="shared" si="1"/>
        <v>161740823.29490533</v>
      </c>
      <c r="N30" s="9">
        <f t="shared" si="2"/>
        <v>3509671.6266372325</v>
      </c>
      <c r="O30" s="9">
        <f t="shared" si="3"/>
        <v>444604.64677360997</v>
      </c>
      <c r="P30" s="9">
        <f t="shared" si="4"/>
        <v>258854.18336158941</v>
      </c>
      <c r="Q30" s="10">
        <f t="shared" si="5"/>
        <v>86.143289013695494</v>
      </c>
      <c r="R30" s="35">
        <f t="shared" si="6"/>
        <v>52.619346830218682</v>
      </c>
      <c r="S30" s="36">
        <f t="shared" si="7"/>
        <v>0.4315901553193785</v>
      </c>
      <c r="T30" s="36">
        <f t="shared" si="8"/>
        <v>9.3652282188432003E-3</v>
      </c>
      <c r="U30" s="36">
        <f t="shared" si="9"/>
        <v>1.1863856300945636E-3</v>
      </c>
      <c r="V30" s="36">
        <f t="shared" si="10"/>
        <v>6.9072801118614244E-4</v>
      </c>
      <c r="W30" s="37">
        <f t="shared" si="11"/>
        <v>2.2986525434802852E-7</v>
      </c>
    </row>
    <row r="31" spans="1:23" x14ac:dyDescent="0.25">
      <c r="E31" s="46">
        <f>SUM(E4:E30)</f>
        <v>1804839300.0000005</v>
      </c>
      <c r="F31" s="46">
        <f>SUM(F4:F30)</f>
        <v>10.208742497551073</v>
      </c>
      <c r="G31" s="46">
        <f t="shared" ref="G31:W31" si="12">SUM(G4:G30)</f>
        <v>83.733322923029831</v>
      </c>
      <c r="H31" s="46">
        <f t="shared" si="12"/>
        <v>1.9105000000000003</v>
      </c>
      <c r="I31" s="46">
        <f t="shared" si="12"/>
        <v>0.23093000000000005</v>
      </c>
      <c r="J31" s="46">
        <f t="shared" si="12"/>
        <v>0.22033605480514765</v>
      </c>
      <c r="K31" s="46">
        <f t="shared" si="12"/>
        <v>7.3324959259799758E-5</v>
      </c>
      <c r="L31" s="46">
        <f t="shared" si="12"/>
        <v>674781399.63149333</v>
      </c>
      <c r="M31" s="46">
        <f t="shared" si="12"/>
        <v>5534637478.7444973</v>
      </c>
      <c r="N31" s="46">
        <f t="shared" si="12"/>
        <v>125348310.66421957</v>
      </c>
      <c r="O31" s="46">
        <f t="shared" si="12"/>
        <v>15257051.640764883</v>
      </c>
      <c r="P31" s="46">
        <f t="shared" si="12"/>
        <v>14635188.680717589</v>
      </c>
      <c r="Q31" s="46">
        <f t="shared" si="12"/>
        <v>4870.3995118824714</v>
      </c>
      <c r="R31" s="46">
        <f t="shared" si="12"/>
        <v>1800.5906186255775</v>
      </c>
      <c r="S31" s="46">
        <f t="shared" si="12"/>
        <v>14.768658897775204</v>
      </c>
      <c r="T31" s="46">
        <f t="shared" si="12"/>
        <v>0.33448016256200375</v>
      </c>
      <c r="U31" s="46">
        <f t="shared" si="12"/>
        <v>4.0712005498743535E-2</v>
      </c>
      <c r="V31" s="46">
        <f t="shared" si="12"/>
        <v>3.9052622752652186E-2</v>
      </c>
      <c r="W31" s="46">
        <f t="shared" si="12"/>
        <v>1.2996202436586656E-5</v>
      </c>
    </row>
    <row r="34" spans="17:18" x14ac:dyDescent="0.25">
      <c r="R34" s="1" t="s">
        <v>200</v>
      </c>
    </row>
    <row r="35" spans="17:18" x14ac:dyDescent="0.25">
      <c r="Q35" s="1" t="s">
        <v>199</v>
      </c>
      <c r="R35" s="1">
        <v>99</v>
      </c>
    </row>
    <row r="36" spans="17:18" x14ac:dyDescent="0.25">
      <c r="Q36" s="1" t="s">
        <v>203</v>
      </c>
      <c r="R36" s="2">
        <f>99*3.78541</f>
        <v>374.75559000000004</v>
      </c>
    </row>
    <row r="37" spans="17:18" x14ac:dyDescent="0.25">
      <c r="R37" s="2"/>
    </row>
  </sheetData>
  <mergeCells count="3">
    <mergeCell ref="R2:W2"/>
    <mergeCell ref="F2:K2"/>
    <mergeCell ref="L2:Q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D1EC-9055-405E-8990-A65C0EF9EDD0}">
  <dimension ref="A1:W44"/>
  <sheetViews>
    <sheetView workbookViewId="0">
      <selection activeCell="A30" sqref="A30"/>
    </sheetView>
  </sheetViews>
  <sheetFormatPr defaultRowHeight="15" x14ac:dyDescent="0.25"/>
  <cols>
    <col min="1" max="1" width="7.140625" bestFit="1" customWidth="1"/>
    <col min="2" max="2" width="13.140625" bestFit="1" customWidth="1"/>
    <col min="3" max="3" width="6" bestFit="1" customWidth="1"/>
    <col min="4" max="4" width="15.85546875" bestFit="1" customWidth="1"/>
    <col min="5" max="5" width="15" bestFit="1" customWidth="1"/>
    <col min="6" max="6" width="16.5703125" bestFit="1" customWidth="1"/>
    <col min="7" max="7" width="14.28515625" bestFit="1" customWidth="1"/>
    <col min="8" max="8" width="13.42578125" bestFit="1" customWidth="1"/>
    <col min="9" max="9" width="18.5703125" bestFit="1" customWidth="1"/>
    <col min="10" max="10" width="18.85546875" bestFit="1" customWidth="1"/>
    <col min="11" max="11" width="16.5703125" bestFit="1" customWidth="1"/>
    <col min="12" max="12" width="13.85546875" bestFit="1" customWidth="1"/>
    <col min="13" max="13" width="15.28515625" bestFit="1" customWidth="1"/>
    <col min="14" max="14" width="14.42578125" bestFit="1" customWidth="1"/>
    <col min="15" max="15" width="19.5703125" bestFit="1" customWidth="1"/>
    <col min="16" max="16" width="19.85546875" bestFit="1" customWidth="1"/>
    <col min="17" max="17" width="17.7109375" bestFit="1" customWidth="1"/>
    <col min="18" max="18" width="10.85546875" customWidth="1"/>
    <col min="19" max="19" width="15.28515625" bestFit="1" customWidth="1"/>
    <col min="20" max="20" width="14.42578125" bestFit="1" customWidth="1"/>
    <col min="21" max="21" width="20.5703125" bestFit="1" customWidth="1"/>
    <col min="22" max="22" width="20.85546875" bestFit="1" customWidth="1"/>
    <col min="23" max="23" width="16.5703125" bestFit="1" customWidth="1"/>
  </cols>
  <sheetData>
    <row r="1" spans="1:23" ht="15.75" thickBot="1" x14ac:dyDescent="0.3"/>
    <row r="2" spans="1:23" ht="15.75" thickBot="1" x14ac:dyDescent="0.3">
      <c r="F2" s="68" t="s">
        <v>201</v>
      </c>
      <c r="G2" s="69"/>
      <c r="H2" s="69"/>
      <c r="I2" s="69"/>
      <c r="J2" s="69"/>
      <c r="K2" s="70"/>
      <c r="L2" s="68" t="s">
        <v>73</v>
      </c>
      <c r="M2" s="69"/>
      <c r="N2" s="69"/>
      <c r="O2" s="69"/>
      <c r="P2" s="69"/>
      <c r="Q2" s="70"/>
      <c r="R2" s="68" t="s">
        <v>75</v>
      </c>
      <c r="S2" s="69"/>
      <c r="T2" s="69"/>
      <c r="U2" s="69"/>
      <c r="V2" s="69"/>
      <c r="W2" s="70"/>
    </row>
    <row r="3" spans="1:23" x14ac:dyDescent="0.25">
      <c r="A3" s="22" t="s">
        <v>74</v>
      </c>
      <c r="B3" s="23" t="s">
        <v>1</v>
      </c>
      <c r="C3" s="23" t="s">
        <v>0</v>
      </c>
      <c r="D3" s="23" t="s">
        <v>36</v>
      </c>
      <c r="E3" s="24" t="s">
        <v>37</v>
      </c>
      <c r="F3" s="20" t="s">
        <v>29</v>
      </c>
      <c r="G3" s="19" t="s">
        <v>30</v>
      </c>
      <c r="H3" s="19" t="s">
        <v>35</v>
      </c>
      <c r="I3" s="19" t="s">
        <v>31</v>
      </c>
      <c r="J3" s="19" t="s">
        <v>32</v>
      </c>
      <c r="K3" s="21" t="s">
        <v>33</v>
      </c>
      <c r="L3" s="22" t="s">
        <v>38</v>
      </c>
      <c r="M3" s="23" t="s">
        <v>204</v>
      </c>
      <c r="N3" s="23" t="s">
        <v>35</v>
      </c>
      <c r="O3" s="23" t="s">
        <v>31</v>
      </c>
      <c r="P3" s="23" t="s">
        <v>32</v>
      </c>
      <c r="Q3" s="24" t="s">
        <v>33</v>
      </c>
      <c r="R3" s="20" t="s">
        <v>77</v>
      </c>
      <c r="S3" s="19" t="s">
        <v>30</v>
      </c>
      <c r="T3" s="19" t="s">
        <v>35</v>
      </c>
      <c r="U3" s="19" t="s">
        <v>31</v>
      </c>
      <c r="V3" s="19" t="s">
        <v>32</v>
      </c>
      <c r="W3" s="21" t="s">
        <v>33</v>
      </c>
    </row>
    <row r="4" spans="1:23" x14ac:dyDescent="0.25">
      <c r="A4" s="15">
        <v>50</v>
      </c>
      <c r="B4" s="16" t="s">
        <v>39</v>
      </c>
      <c r="C4" s="16">
        <v>18005</v>
      </c>
      <c r="D4" s="27">
        <v>2.344899893138698</v>
      </c>
      <c r="E4" s="28">
        <v>2137458.3240921833</v>
      </c>
      <c r="F4" s="26">
        <v>0.51069255885763343</v>
      </c>
      <c r="G4" s="27">
        <v>4.1887612461057389</v>
      </c>
      <c r="H4" s="27">
        <v>9.1400000000000009E-2</v>
      </c>
      <c r="I4" s="27">
        <v>1.1500000000000002E-2</v>
      </c>
      <c r="J4" s="27">
        <v>7.0161209863427764E-3</v>
      </c>
      <c r="K4" s="28">
        <v>2.3348733639638141E-6</v>
      </c>
      <c r="L4" s="26">
        <f>E4*F4</f>
        <v>1091584.0609821859</v>
      </c>
      <c r="M4" s="27">
        <f>E4*G4</f>
        <v>8953302.5931234583</v>
      </c>
      <c r="N4" s="27">
        <f>E4*H4</f>
        <v>195363.69082202556</v>
      </c>
      <c r="O4" s="27">
        <f>E4*I4</f>
        <v>24580.770727060109</v>
      </c>
      <c r="P4" s="27">
        <f>J4*E4</f>
        <v>14996.666205096226</v>
      </c>
      <c r="Q4" s="28">
        <f>E4*K4</f>
        <v>4.9906945075055722</v>
      </c>
      <c r="R4" s="38">
        <f>(L4*1000)/18927050</f>
        <v>57.67322752262956</v>
      </c>
      <c r="S4" s="39">
        <f>M4/18927050</f>
        <v>0.47304268721874027</v>
      </c>
      <c r="T4" s="39">
        <f>N4/18927050</f>
        <v>1.0321930296693121E-2</v>
      </c>
      <c r="U4" s="39">
        <f>O4/18927050</f>
        <v>1.2987111423629202E-3</v>
      </c>
      <c r="V4" s="39">
        <f>P4/18927050</f>
        <v>7.9234039140258124E-4</v>
      </c>
      <c r="W4" s="40">
        <f>Q4/18927050</f>
        <v>2.6368052641619122E-7</v>
      </c>
    </row>
    <row r="5" spans="1:23" x14ac:dyDescent="0.25">
      <c r="A5" s="15">
        <v>60</v>
      </c>
      <c r="B5" s="16" t="s">
        <v>55</v>
      </c>
      <c r="C5" s="16">
        <v>18009</v>
      </c>
      <c r="D5" s="27">
        <v>2.3640542774764604</v>
      </c>
      <c r="E5" s="28">
        <v>2154918.215819505</v>
      </c>
      <c r="F5" s="26">
        <v>0.34249635386145466</v>
      </c>
      <c r="G5" s="27">
        <v>2.8091959224871226</v>
      </c>
      <c r="H5" s="27">
        <v>7.7700000000000005E-2</v>
      </c>
      <c r="I5" s="27">
        <v>7.8300000000000002E-3</v>
      </c>
      <c r="J5" s="27">
        <v>1.0449541894553072E-2</v>
      </c>
      <c r="K5" s="28">
        <v>3.4774709676056802E-6</v>
      </c>
      <c r="L5" s="26">
        <f t="shared" ref="L5:L37" si="0">E5*F5</f>
        <v>738051.63178781176</v>
      </c>
      <c r="M5" s="27">
        <f t="shared" ref="M5:M37" si="1">E5*G5</f>
        <v>6053587.4651733786</v>
      </c>
      <c r="N5" s="27">
        <f t="shared" ref="N5:N37" si="2">E5*H5</f>
        <v>167437.14536917556</v>
      </c>
      <c r="O5" s="27">
        <f t="shared" ref="O5:O37" si="3">E5*I5</f>
        <v>16873.009629866723</v>
      </c>
      <c r="P5" s="27">
        <f t="shared" ref="P5:P37" si="4">J5*E5</f>
        <v>22517.908175541477</v>
      </c>
      <c r="Q5" s="28">
        <f t="shared" ref="Q5:Q37" si="5">E5*K5</f>
        <v>7.4936655330769604</v>
      </c>
      <c r="R5" s="38">
        <f t="shared" ref="R5:R37" si="6">(L5*1000)/18927050</f>
        <v>38.994541240595431</v>
      </c>
      <c r="S5" s="39">
        <f t="shared" ref="S5:S37" si="7">M5/18927050</f>
        <v>0.31983787569501737</v>
      </c>
      <c r="T5" s="39">
        <f t="shared" ref="T5:T37" si="8">N5/18927050</f>
        <v>8.8464470358125304E-3</v>
      </c>
      <c r="U5" s="39">
        <f t="shared" ref="U5:U37" si="9">O5/18927050</f>
        <v>8.9147593681354056E-4</v>
      </c>
      <c r="V5" s="39">
        <f t="shared" ref="V5:V37" si="10">P5/18927050</f>
        <v>1.1897209642042197E-3</v>
      </c>
      <c r="W5" s="40">
        <f t="shared" ref="W5:W37" si="11">Q5/18927050</f>
        <v>3.9592358730372458E-7</v>
      </c>
    </row>
    <row r="6" spans="1:23" x14ac:dyDescent="0.25">
      <c r="A6" s="15">
        <v>50</v>
      </c>
      <c r="B6" s="16" t="s">
        <v>40</v>
      </c>
      <c r="C6" s="16">
        <v>18011</v>
      </c>
      <c r="D6" s="27">
        <v>3.7683730870818799</v>
      </c>
      <c r="E6" s="28">
        <v>3435003.9619331812</v>
      </c>
      <c r="F6" s="26">
        <v>0.47085621223905377</v>
      </c>
      <c r="G6" s="27">
        <v>3.8620187823510252</v>
      </c>
      <c r="H6" s="27">
        <v>8.0500000000000002E-2</v>
      </c>
      <c r="I6" s="27">
        <v>1.06E-2</v>
      </c>
      <c r="J6" s="27">
        <v>8.3596335156424575E-3</v>
      </c>
      <c r="K6" s="28">
        <v>2.7819767740845441E-6</v>
      </c>
      <c r="L6" s="26">
        <f t="shared" si="0"/>
        <v>1617392.9545420005</v>
      </c>
      <c r="M6" s="27">
        <f t="shared" si="1"/>
        <v>13266049.818436131</v>
      </c>
      <c r="N6" s="27">
        <f t="shared" si="2"/>
        <v>276517.81893562106</v>
      </c>
      <c r="O6" s="27">
        <f t="shared" si="3"/>
        <v>36411.041996491724</v>
      </c>
      <c r="P6" s="27">
        <f t="shared" si="4"/>
        <v>28715.374246541251</v>
      </c>
      <c r="Q6" s="28">
        <f t="shared" si="5"/>
        <v>9.5561012409865</v>
      </c>
      <c r="R6" s="38">
        <f t="shared" si="6"/>
        <v>85.454043527226929</v>
      </c>
      <c r="S6" s="39">
        <f t="shared" si="7"/>
        <v>0.70090425176856042</v>
      </c>
      <c r="T6" s="39">
        <f t="shared" si="8"/>
        <v>1.4609662833649251E-2</v>
      </c>
      <c r="U6" s="39">
        <f t="shared" si="9"/>
        <v>1.9237568451761751E-3</v>
      </c>
      <c r="V6" s="39">
        <f t="shared" si="10"/>
        <v>1.5171605848001274E-3</v>
      </c>
      <c r="W6" s="40">
        <f t="shared" si="11"/>
        <v>5.0489121342134672E-7</v>
      </c>
    </row>
    <row r="7" spans="1:23" x14ac:dyDescent="0.25">
      <c r="A7" s="15">
        <v>40</v>
      </c>
      <c r="B7" s="16" t="s">
        <v>63</v>
      </c>
      <c r="C7" s="16">
        <v>18021</v>
      </c>
      <c r="D7" s="27">
        <v>2.0858116418331756</v>
      </c>
      <c r="E7" s="28">
        <v>1901290.3149384037</v>
      </c>
      <c r="F7" s="26">
        <v>0.55170546548493282</v>
      </c>
      <c r="G7" s="27">
        <v>4.5251539953066837</v>
      </c>
      <c r="H7" s="27">
        <v>9.5899999999999999E-2</v>
      </c>
      <c r="I7" s="27">
        <v>1.2400000000000001E-2</v>
      </c>
      <c r="J7" s="27">
        <v>1.3435125292996805E-2</v>
      </c>
      <c r="K7" s="28">
        <v>4.4710341012073037E-6</v>
      </c>
      <c r="L7" s="26">
        <f t="shared" si="0"/>
        <v>1048952.2582250866</v>
      </c>
      <c r="M7" s="27">
        <f t="shared" si="1"/>
        <v>8603631.4648814201</v>
      </c>
      <c r="N7" s="27">
        <f t="shared" si="2"/>
        <v>182333.74120259291</v>
      </c>
      <c r="O7" s="27">
        <f t="shared" si="3"/>
        <v>23575.999905236207</v>
      </c>
      <c r="P7" s="27">
        <f t="shared" si="4"/>
        <v>25544.073599558807</v>
      </c>
      <c r="Q7" s="28">
        <f t="shared" si="5"/>
        <v>8.5007338343847767</v>
      </c>
      <c r="R7" s="38">
        <f t="shared" si="6"/>
        <v>55.420800295084895</v>
      </c>
      <c r="S7" s="39">
        <f t="shared" si="7"/>
        <v>0.45456801059232266</v>
      </c>
      <c r="T7" s="39">
        <f t="shared" si="8"/>
        <v>9.6335002656300333E-3</v>
      </c>
      <c r="U7" s="39">
        <f t="shared" si="9"/>
        <v>1.2456246433139981E-3</v>
      </c>
      <c r="V7" s="39">
        <f t="shared" si="10"/>
        <v>1.3496067057232272E-3</v>
      </c>
      <c r="W7" s="40">
        <f t="shared" si="11"/>
        <v>4.4913147238395717E-7</v>
      </c>
    </row>
    <row r="8" spans="1:23" x14ac:dyDescent="0.25">
      <c r="A8" s="15">
        <v>50</v>
      </c>
      <c r="B8" s="16" t="s">
        <v>41</v>
      </c>
      <c r="C8" s="16">
        <v>18023</v>
      </c>
      <c r="D8" s="27">
        <v>5.2704800693590341</v>
      </c>
      <c r="E8" s="28">
        <v>4804227.050023187</v>
      </c>
      <c r="F8" s="26">
        <v>0.31715811888854328</v>
      </c>
      <c r="G8" s="27">
        <v>2.6013686987330367</v>
      </c>
      <c r="H8" s="27">
        <v>5.9000000000000004E-2</v>
      </c>
      <c r="I8" s="27">
        <v>7.1600000000000006E-3</v>
      </c>
      <c r="J8" s="27">
        <v>1.1195937744164006E-2</v>
      </c>
      <c r="K8" s="28">
        <v>3.7258617510060864E-6</v>
      </c>
      <c r="L8" s="26">
        <f t="shared" si="0"/>
        <v>1523699.6138988095</v>
      </c>
      <c r="M8" s="27">
        <f t="shared" si="1"/>
        <v>12497565.869536873</v>
      </c>
      <c r="N8" s="27">
        <f t="shared" si="2"/>
        <v>283449.39595136803</v>
      </c>
      <c r="O8" s="27">
        <f t="shared" si="3"/>
        <v>34398.265678166019</v>
      </c>
      <c r="P8" s="27">
        <f t="shared" si="4"/>
        <v>53787.826960888298</v>
      </c>
      <c r="Q8" s="28">
        <f t="shared" si="5"/>
        <v>17.899885808830195</v>
      </c>
      <c r="R8" s="38">
        <f t="shared" si="6"/>
        <v>80.50380877626516</v>
      </c>
      <c r="S8" s="39">
        <f t="shared" si="7"/>
        <v>0.66030183623633232</v>
      </c>
      <c r="T8" s="39">
        <f t="shared" si="8"/>
        <v>1.4975888791510987E-2</v>
      </c>
      <c r="U8" s="39">
        <f t="shared" si="9"/>
        <v>1.817412944868113E-3</v>
      </c>
      <c r="V8" s="39">
        <f t="shared" si="10"/>
        <v>2.841849467343738E-3</v>
      </c>
      <c r="W8" s="40">
        <f t="shared" si="11"/>
        <v>9.4573035992561941E-7</v>
      </c>
    </row>
    <row r="9" spans="1:23" x14ac:dyDescent="0.25">
      <c r="A9" s="15">
        <v>50</v>
      </c>
      <c r="B9" s="16" t="s">
        <v>42</v>
      </c>
      <c r="C9" s="16">
        <v>18031</v>
      </c>
      <c r="D9" s="27">
        <v>3.4871060749642115</v>
      </c>
      <c r="E9" s="28">
        <v>3178619.2360425023</v>
      </c>
      <c r="F9" s="26">
        <v>0.37467787792181695</v>
      </c>
      <c r="G9" s="27">
        <v>3.0731526191074936</v>
      </c>
      <c r="H9" s="27">
        <v>6.720000000000001E-2</v>
      </c>
      <c r="I9" s="27">
        <v>8.4600000000000005E-3</v>
      </c>
      <c r="J9" s="27">
        <v>4.7769334375099759E-3</v>
      </c>
      <c r="K9" s="28">
        <v>1.5897010137625966E-6</v>
      </c>
      <c r="L9" s="26">
        <f t="shared" si="0"/>
        <v>1190958.3100818717</v>
      </c>
      <c r="M9" s="27">
        <f t="shared" si="1"/>
        <v>9768382.0303894766</v>
      </c>
      <c r="N9" s="27">
        <f t="shared" si="2"/>
        <v>213603.21266205618</v>
      </c>
      <c r="O9" s="27">
        <f t="shared" si="3"/>
        <v>26891.118736919572</v>
      </c>
      <c r="P9" s="27">
        <f t="shared" si="4"/>
        <v>15184.052513763843</v>
      </c>
      <c r="Q9" s="28">
        <f t="shared" si="5"/>
        <v>5.0530542219020562</v>
      </c>
      <c r="R9" s="38">
        <f t="shared" si="6"/>
        <v>62.923609864287975</v>
      </c>
      <c r="S9" s="39">
        <f t="shared" si="7"/>
        <v>0.51610694906969001</v>
      </c>
      <c r="T9" s="39">
        <f t="shared" si="8"/>
        <v>1.1285605134559066E-2</v>
      </c>
      <c r="U9" s="39">
        <f t="shared" si="9"/>
        <v>1.4207770749757396E-3</v>
      </c>
      <c r="V9" s="39">
        <f t="shared" si="10"/>
        <v>8.0224084121740277E-4</v>
      </c>
      <c r="W9" s="40">
        <f t="shared" si="11"/>
        <v>2.6697526671626356E-7</v>
      </c>
    </row>
    <row r="10" spans="1:23" x14ac:dyDescent="0.25">
      <c r="A10" s="15">
        <v>60</v>
      </c>
      <c r="B10" s="16" t="s">
        <v>56</v>
      </c>
      <c r="C10" s="16">
        <v>18035</v>
      </c>
      <c r="D10" s="27">
        <v>3.9901606952033388</v>
      </c>
      <c r="E10" s="28">
        <v>3637171.1293021757</v>
      </c>
      <c r="F10" s="26">
        <v>0.33858484109071635</v>
      </c>
      <c r="G10" s="27">
        <v>2.7771132284600815</v>
      </c>
      <c r="H10" s="27">
        <v>6.2899999999999998E-2</v>
      </c>
      <c r="I10" s="27">
        <v>7.6500000000000005E-3</v>
      </c>
      <c r="J10" s="27">
        <v>7.4639584961093365E-3</v>
      </c>
      <c r="K10" s="28">
        <v>2.4839078340040572E-6</v>
      </c>
      <c r="L10" s="26">
        <f t="shared" si="0"/>
        <v>1231491.0088345185</v>
      </c>
      <c r="M10" s="27">
        <f t="shared" si="1"/>
        <v>10100836.057358166</v>
      </c>
      <c r="N10" s="27">
        <f t="shared" si="2"/>
        <v>228778.06403310684</v>
      </c>
      <c r="O10" s="27">
        <f t="shared" si="3"/>
        <v>27824.359139161646</v>
      </c>
      <c r="P10" s="27">
        <f t="shared" si="4"/>
        <v>27147.694352358565</v>
      </c>
      <c r="Q10" s="28">
        <f t="shared" si="5"/>
        <v>9.0343978616870579</v>
      </c>
      <c r="R10" s="38">
        <f t="shared" si="6"/>
        <v>65.065132116971128</v>
      </c>
      <c r="S10" s="39">
        <f t="shared" si="7"/>
        <v>0.53367196987159471</v>
      </c>
      <c r="T10" s="39">
        <f t="shared" si="8"/>
        <v>1.2087359838596445E-2</v>
      </c>
      <c r="U10" s="39">
        <f t="shared" si="9"/>
        <v>1.4700843046941625E-3</v>
      </c>
      <c r="V10" s="39">
        <f t="shared" si="10"/>
        <v>1.434333102747579E-3</v>
      </c>
      <c r="W10" s="40">
        <f t="shared" si="11"/>
        <v>4.773273099446062E-7</v>
      </c>
    </row>
    <row r="11" spans="1:23" x14ac:dyDescent="0.25">
      <c r="A11" s="15">
        <v>60</v>
      </c>
      <c r="B11" s="16" t="s">
        <v>57</v>
      </c>
      <c r="C11" s="16">
        <v>18041</v>
      </c>
      <c r="D11" s="27">
        <v>1.4012944331310362</v>
      </c>
      <c r="E11" s="28">
        <v>1277328.9211040989</v>
      </c>
      <c r="F11" s="26">
        <v>0.34908236870176873</v>
      </c>
      <c r="G11" s="27">
        <v>2.8632152013093846</v>
      </c>
      <c r="H11" s="27">
        <v>6.0700000000000004E-2</v>
      </c>
      <c r="I11" s="27">
        <v>7.8600000000000007E-3</v>
      </c>
      <c r="J11" s="27">
        <v>4.6276542675877889E-3</v>
      </c>
      <c r="K11" s="28">
        <v>1.5400228570825155E-6</v>
      </c>
      <c r="L11" s="26">
        <f t="shared" si="0"/>
        <v>445893.00539029349</v>
      </c>
      <c r="M11" s="27">
        <f t="shared" si="1"/>
        <v>3657267.5839773715</v>
      </c>
      <c r="N11" s="27">
        <f t="shared" si="2"/>
        <v>77533.865511018812</v>
      </c>
      <c r="O11" s="27">
        <f t="shared" si="3"/>
        <v>10039.805319878218</v>
      </c>
      <c r="P11" s="27">
        <f t="shared" si="4"/>
        <v>5911.0366328606897</v>
      </c>
      <c r="Q11" s="28">
        <f t="shared" si="5"/>
        <v>1.9671157345128614</v>
      </c>
      <c r="R11" s="38">
        <f t="shared" si="6"/>
        <v>23.558505175940969</v>
      </c>
      <c r="S11" s="39">
        <f t="shared" si="7"/>
        <v>0.19322966780229203</v>
      </c>
      <c r="T11" s="39">
        <f t="shared" si="8"/>
        <v>4.0964580064520783E-3</v>
      </c>
      <c r="U11" s="39">
        <f t="shared" si="9"/>
        <v>5.3044744531652939E-4</v>
      </c>
      <c r="V11" s="39">
        <f t="shared" si="10"/>
        <v>3.1230628295802516E-4</v>
      </c>
      <c r="W11" s="40">
        <f t="shared" si="11"/>
        <v>1.039314491435729E-7</v>
      </c>
    </row>
    <row r="12" spans="1:23" x14ac:dyDescent="0.25">
      <c r="A12" s="15">
        <v>40</v>
      </c>
      <c r="B12" s="16" t="s">
        <v>64</v>
      </c>
      <c r="C12" s="16">
        <v>18045</v>
      </c>
      <c r="D12" s="27">
        <v>2.385224912797145</v>
      </c>
      <c r="E12" s="28">
        <v>2174215.9908865453</v>
      </c>
      <c r="F12" s="26">
        <v>0.58986131730882341</v>
      </c>
      <c r="G12" s="27">
        <v>4.8381128404278657</v>
      </c>
      <c r="H12" s="27">
        <v>0.10300000000000001</v>
      </c>
      <c r="I12" s="27">
        <v>1.3300000000000001E-2</v>
      </c>
      <c r="J12" s="27">
        <v>1.6122150351596171E-2</v>
      </c>
      <c r="K12" s="28">
        <v>5.3652409214487644E-6</v>
      </c>
      <c r="L12" s="26">
        <f t="shared" si="0"/>
        <v>1282485.9084982465</v>
      </c>
      <c r="M12" s="27">
        <f t="shared" si="1"/>
        <v>10519102.303371791</v>
      </c>
      <c r="N12" s="27">
        <f t="shared" si="2"/>
        <v>223944.24706131418</v>
      </c>
      <c r="O12" s="27">
        <f t="shared" si="3"/>
        <v>28917.072678791053</v>
      </c>
      <c r="P12" s="27">
        <f t="shared" si="4"/>
        <v>35053.037101917529</v>
      </c>
      <c r="Q12" s="28">
        <f t="shared" si="5"/>
        <v>11.665192606372766</v>
      </c>
      <c r="R12" s="38">
        <f t="shared" si="6"/>
        <v>67.759418847535485</v>
      </c>
      <c r="S12" s="39">
        <f t="shared" si="7"/>
        <v>0.55577083081472234</v>
      </c>
      <c r="T12" s="39">
        <f t="shared" si="8"/>
        <v>1.1831967848202132E-2</v>
      </c>
      <c r="U12" s="39">
        <f t="shared" si="9"/>
        <v>1.5278172075833822E-3</v>
      </c>
      <c r="V12" s="39">
        <f t="shared" si="10"/>
        <v>1.8520074233394812E-3</v>
      </c>
      <c r="W12" s="40">
        <f t="shared" si="11"/>
        <v>6.1632386485864237E-7</v>
      </c>
    </row>
    <row r="13" spans="1:23" x14ac:dyDescent="0.25">
      <c r="A13" s="15">
        <v>50</v>
      </c>
      <c r="B13" s="16" t="s">
        <v>43</v>
      </c>
      <c r="C13" s="16">
        <v>18053</v>
      </c>
      <c r="D13" s="27">
        <v>5.2140250418372078</v>
      </c>
      <c r="E13" s="28">
        <v>4752766.3165110787</v>
      </c>
      <c r="F13" s="26">
        <v>0.32177342252660612</v>
      </c>
      <c r="G13" s="27">
        <v>2.6392239693509851</v>
      </c>
      <c r="H13" s="27">
        <v>5.2700000000000004E-2</v>
      </c>
      <c r="I13" s="27">
        <v>7.2300000000000003E-3</v>
      </c>
      <c r="J13" s="27">
        <v>1.1046658574241818E-2</v>
      </c>
      <c r="K13" s="28">
        <v>3.6761835943260052E-6</v>
      </c>
      <c r="L13" s="26">
        <f t="shared" si="0"/>
        <v>1529313.8841329408</v>
      </c>
      <c r="M13" s="27">
        <f t="shared" si="1"/>
        <v>12543614.783260031</v>
      </c>
      <c r="N13" s="27">
        <f t="shared" si="2"/>
        <v>250470.78488013387</v>
      </c>
      <c r="O13" s="27">
        <f t="shared" si="3"/>
        <v>34362.500468375103</v>
      </c>
      <c r="P13" s="27">
        <f t="shared" si="4"/>
        <v>52502.186781654811</v>
      </c>
      <c r="Q13" s="28">
        <f t="shared" si="5"/>
        <v>17.472041560423264</v>
      </c>
      <c r="R13" s="38">
        <f t="shared" si="6"/>
        <v>80.800435574109059</v>
      </c>
      <c r="S13" s="39">
        <f t="shared" si="7"/>
        <v>0.66273480459237077</v>
      </c>
      <c r="T13" s="39">
        <f t="shared" si="8"/>
        <v>1.3233482496222807E-2</v>
      </c>
      <c r="U13" s="39">
        <f t="shared" si="9"/>
        <v>1.8155233102028633E-3</v>
      </c>
      <c r="V13" s="39">
        <f t="shared" si="10"/>
        <v>2.7739233943828972E-3</v>
      </c>
      <c r="W13" s="40">
        <f t="shared" si="11"/>
        <v>9.231254506340536E-7</v>
      </c>
    </row>
    <row r="14" spans="1:23" x14ac:dyDescent="0.25">
      <c r="A14" s="15">
        <v>50</v>
      </c>
      <c r="B14" s="16" t="s">
        <v>44</v>
      </c>
      <c r="C14" s="16">
        <v>18057</v>
      </c>
      <c r="D14" s="27">
        <v>2.9769945762848558</v>
      </c>
      <c r="E14" s="28">
        <v>2713634.751093816</v>
      </c>
      <c r="F14" s="26">
        <v>0.32625568433999713</v>
      </c>
      <c r="G14" s="27">
        <v>2.6759880150633997</v>
      </c>
      <c r="H14" s="27">
        <v>5.5400000000000005E-2</v>
      </c>
      <c r="I14" s="27">
        <v>7.3400000000000002E-3</v>
      </c>
      <c r="J14" s="27">
        <v>6.1204459668096562E-3</v>
      </c>
      <c r="K14" s="28">
        <v>2.0368044238833268E-6</v>
      </c>
      <c r="L14" s="26">
        <f t="shared" si="0"/>
        <v>885338.76276691072</v>
      </c>
      <c r="M14" s="27">
        <f t="shared" si="1"/>
        <v>7261654.071186603</v>
      </c>
      <c r="N14" s="27">
        <f t="shared" si="2"/>
        <v>150335.36521059743</v>
      </c>
      <c r="O14" s="27">
        <f t="shared" si="3"/>
        <v>19918.07907302861</v>
      </c>
      <c r="P14" s="27">
        <f t="shared" si="4"/>
        <v>16608.654867726673</v>
      </c>
      <c r="Q14" s="28">
        <f t="shared" si="5"/>
        <v>5.5271432658314152</v>
      </c>
      <c r="R14" s="38">
        <f t="shared" si="6"/>
        <v>46.77637364337869</v>
      </c>
      <c r="S14" s="39">
        <f t="shared" si="7"/>
        <v>0.3836653927150086</v>
      </c>
      <c r="T14" s="39">
        <f t="shared" si="8"/>
        <v>7.9428841372848613E-3</v>
      </c>
      <c r="U14" s="39">
        <f t="shared" si="9"/>
        <v>1.0523604615103046E-3</v>
      </c>
      <c r="V14" s="39">
        <f t="shared" si="10"/>
        <v>8.7750890221807796E-4</v>
      </c>
      <c r="W14" s="40">
        <f t="shared" si="11"/>
        <v>2.9202349366813187E-7</v>
      </c>
    </row>
    <row r="15" spans="1:23" x14ac:dyDescent="0.25">
      <c r="A15" s="15">
        <v>50</v>
      </c>
      <c r="B15" s="16" t="s">
        <v>45</v>
      </c>
      <c r="C15" s="16">
        <v>18059</v>
      </c>
      <c r="D15" s="27">
        <v>2.9013851644252675</v>
      </c>
      <c r="E15" s="28">
        <v>2644714.125854386</v>
      </c>
      <c r="F15" s="26">
        <v>0.45207393661327594</v>
      </c>
      <c r="G15" s="27">
        <v>3.7079643186812961</v>
      </c>
      <c r="H15" s="27">
        <v>7.6300000000000007E-2</v>
      </c>
      <c r="I15" s="27">
        <v>1.0200000000000001E-2</v>
      </c>
      <c r="J15" s="27">
        <v>1.6420708691440541E-3</v>
      </c>
      <c r="K15" s="28">
        <v>5.4645972348089267E-7</v>
      </c>
      <c r="L15" s="26">
        <f t="shared" si="0"/>
        <v>1195606.3260917312</v>
      </c>
      <c r="M15" s="27">
        <f t="shared" si="1"/>
        <v>9806505.6117804572</v>
      </c>
      <c r="N15" s="27">
        <f t="shared" si="2"/>
        <v>201791.68780268967</v>
      </c>
      <c r="O15" s="27">
        <f t="shared" si="3"/>
        <v>26976.084083714741</v>
      </c>
      <c r="P15" s="27">
        <f t="shared" si="4"/>
        <v>4342.808023279269</v>
      </c>
      <c r="Q15" s="28">
        <f t="shared" si="5"/>
        <v>1.4452297499003985</v>
      </c>
      <c r="R15" s="38">
        <f t="shared" si="6"/>
        <v>63.169185165767054</v>
      </c>
      <c r="S15" s="39">
        <f t="shared" si="7"/>
        <v>0.51812118696682563</v>
      </c>
      <c r="T15" s="39">
        <f t="shared" si="8"/>
        <v>1.0661549887736847E-2</v>
      </c>
      <c r="U15" s="39">
        <f t="shared" si="9"/>
        <v>1.4252661710998143E-3</v>
      </c>
      <c r="V15" s="39">
        <f t="shared" si="10"/>
        <v>2.294498098372049E-4</v>
      </c>
      <c r="W15" s="40">
        <f t="shared" si="11"/>
        <v>7.6357897818223052E-8</v>
      </c>
    </row>
    <row r="16" spans="1:23" x14ac:dyDescent="0.25">
      <c r="A16" s="15">
        <v>50</v>
      </c>
      <c r="B16" s="16" t="s">
        <v>46</v>
      </c>
      <c r="C16" s="16">
        <v>18063</v>
      </c>
      <c r="D16" s="27">
        <v>1.7501058531766034</v>
      </c>
      <c r="E16" s="28">
        <v>1595282.7388753351</v>
      </c>
      <c r="F16" s="26">
        <v>0.92252517091833386</v>
      </c>
      <c r="G16" s="27">
        <v>7.5666614237413041</v>
      </c>
      <c r="H16" s="27">
        <v>1.67E-2</v>
      </c>
      <c r="I16" s="27">
        <v>2.0800000000000003E-2</v>
      </c>
      <c r="J16" s="27">
        <v>7.7625168359537105E-3</v>
      </c>
      <c r="K16" s="28">
        <v>2.5832641473642195E-6</v>
      </c>
      <c r="L16" s="26">
        <f t="shared" si="0"/>
        <v>1471688.4813440363</v>
      </c>
      <c r="M16" s="27">
        <f t="shared" si="1"/>
        <v>12070964.36020837</v>
      </c>
      <c r="N16" s="27">
        <f t="shared" si="2"/>
        <v>26641.221739218094</v>
      </c>
      <c r="O16" s="27">
        <f t="shared" si="3"/>
        <v>33181.880968606973</v>
      </c>
      <c r="P16" s="27">
        <f t="shared" si="4"/>
        <v>12383.409118626136</v>
      </c>
      <c r="Q16" s="28">
        <f t="shared" si="5"/>
        <v>4.1210367042456495</v>
      </c>
      <c r="R16" s="38">
        <f t="shared" si="6"/>
        <v>77.755829954696395</v>
      </c>
      <c r="S16" s="39">
        <f t="shared" si="7"/>
        <v>0.63776258636228944</v>
      </c>
      <c r="T16" s="39">
        <f t="shared" si="8"/>
        <v>1.4075739082011246E-3</v>
      </c>
      <c r="U16" s="39">
        <f t="shared" si="9"/>
        <v>1.753145945543916E-3</v>
      </c>
      <c r="V16" s="39">
        <f t="shared" si="10"/>
        <v>6.5427042875810734E-4</v>
      </c>
      <c r="W16" s="40">
        <f t="shared" si="11"/>
        <v>2.1773264741444914E-7</v>
      </c>
    </row>
    <row r="17" spans="1:23" x14ac:dyDescent="0.25">
      <c r="A17" s="15">
        <v>60</v>
      </c>
      <c r="B17" s="16" t="s">
        <v>58</v>
      </c>
      <c r="C17" s="16">
        <v>18065</v>
      </c>
      <c r="D17" s="27">
        <v>3.6594955340040727</v>
      </c>
      <c r="E17" s="28">
        <v>3335758.2615884026</v>
      </c>
      <c r="F17" s="26">
        <v>0.35294747425836798</v>
      </c>
      <c r="G17" s="27">
        <v>2.8949172578339719</v>
      </c>
      <c r="H17" s="27">
        <v>5.8100000000000006E-2</v>
      </c>
      <c r="I17" s="27">
        <v>7.9300000000000013E-3</v>
      </c>
      <c r="J17" s="27">
        <v>4.9262126074321629E-3</v>
      </c>
      <c r="K17" s="28">
        <v>1.6393791704426778E-6</v>
      </c>
      <c r="L17" s="26">
        <f t="shared" si="0"/>
        <v>1177347.4531641111</v>
      </c>
      <c r="M17" s="27">
        <f t="shared" si="1"/>
        <v>9656744.159434516</v>
      </c>
      <c r="N17" s="27">
        <f t="shared" si="2"/>
        <v>193807.55499828621</v>
      </c>
      <c r="O17" s="27">
        <f t="shared" si="3"/>
        <v>26452.563014396037</v>
      </c>
      <c r="P17" s="27">
        <f t="shared" si="4"/>
        <v>16432.654403582783</v>
      </c>
      <c r="Q17" s="28">
        <f t="shared" si="5"/>
        <v>5.4685726116801048</v>
      </c>
      <c r="R17" s="38">
        <f t="shared" si="6"/>
        <v>62.204487924114488</v>
      </c>
      <c r="S17" s="39">
        <f t="shared" si="7"/>
        <v>0.51020862519169741</v>
      </c>
      <c r="T17" s="39">
        <f t="shared" si="8"/>
        <v>1.0239712739084337E-2</v>
      </c>
      <c r="U17" s="39">
        <f t="shared" si="9"/>
        <v>1.3976062309972255E-3</v>
      </c>
      <c r="V17" s="39">
        <f t="shared" si="10"/>
        <v>8.682100170698964E-4</v>
      </c>
      <c r="W17" s="40">
        <f t="shared" si="11"/>
        <v>2.8892894622670225E-7</v>
      </c>
    </row>
    <row r="18" spans="1:23" x14ac:dyDescent="0.25">
      <c r="A18" s="15">
        <v>50</v>
      </c>
      <c r="B18" s="16" t="s">
        <v>47</v>
      </c>
      <c r="C18" s="16">
        <v>18067</v>
      </c>
      <c r="D18" s="27">
        <v>3.8006331028086375</v>
      </c>
      <c r="E18" s="28">
        <v>3464410.0953686712</v>
      </c>
      <c r="F18" s="26">
        <v>0.31507549967315418</v>
      </c>
      <c r="G18" s="27">
        <v>2.5842868076646983</v>
      </c>
      <c r="H18" s="27">
        <v>4.9200000000000001E-2</v>
      </c>
      <c r="I18" s="27">
        <v>7.0600000000000003E-3</v>
      </c>
      <c r="J18" s="27">
        <v>1.0748100234397446E-2</v>
      </c>
      <c r="K18" s="28">
        <v>3.5768272809658421E-6</v>
      </c>
      <c r="L18" s="26">
        <f t="shared" si="0"/>
        <v>1091550.7418710038</v>
      </c>
      <c r="M18" s="27">
        <f t="shared" si="1"/>
        <v>8953029.3058016561</v>
      </c>
      <c r="N18" s="27">
        <f t="shared" si="2"/>
        <v>170448.97669213862</v>
      </c>
      <c r="O18" s="27">
        <f t="shared" si="3"/>
        <v>24458.73527330282</v>
      </c>
      <c r="P18" s="27">
        <f t="shared" si="4"/>
        <v>37235.826958080892</v>
      </c>
      <c r="Q18" s="28">
        <f t="shared" si="5"/>
        <v>12.391596541568138</v>
      </c>
      <c r="R18" s="38">
        <f t="shared" si="6"/>
        <v>57.671467126203176</v>
      </c>
      <c r="S18" s="39">
        <f t="shared" si="7"/>
        <v>0.47302824823739864</v>
      </c>
      <c r="T18" s="39">
        <f t="shared" si="8"/>
        <v>9.005575443195777E-3</v>
      </c>
      <c r="U18" s="39">
        <f t="shared" si="9"/>
        <v>1.2922634680683372E-3</v>
      </c>
      <c r="V18" s="39">
        <f t="shared" si="10"/>
        <v>1.9673338929247237E-3</v>
      </c>
      <c r="W18" s="40">
        <f t="shared" si="11"/>
        <v>6.5470300662639649E-7</v>
      </c>
    </row>
    <row r="19" spans="1:23" x14ac:dyDescent="0.25">
      <c r="A19" s="15">
        <v>60</v>
      </c>
      <c r="B19" s="16" t="s">
        <v>59</v>
      </c>
      <c r="C19" s="16">
        <v>18075</v>
      </c>
      <c r="D19" s="27">
        <v>4.5869709861483559</v>
      </c>
      <c r="E19" s="28">
        <v>4181184.5978587414</v>
      </c>
      <c r="F19" s="26">
        <v>0.29734858280927878</v>
      </c>
      <c r="G19" s="27">
        <v>2.4388885223667143</v>
      </c>
      <c r="H19" s="27">
        <v>5.0599999999999999E-2</v>
      </c>
      <c r="I19" s="27">
        <v>6.6900000000000006E-3</v>
      </c>
      <c r="J19" s="27">
        <v>1.2240891933619312E-2</v>
      </c>
      <c r="K19" s="28">
        <v>4.0736088477666536E-6</v>
      </c>
      <c r="L19" s="26">
        <f t="shared" si="0"/>
        <v>1243269.314637281</v>
      </c>
      <c r="M19" s="27">
        <f t="shared" si="1"/>
        <v>10197443.12561417</v>
      </c>
      <c r="N19" s="27">
        <f t="shared" si="2"/>
        <v>211567.94065165232</v>
      </c>
      <c r="O19" s="27">
        <f t="shared" si="3"/>
        <v>27972.124959674984</v>
      </c>
      <c r="P19" s="27">
        <f t="shared" si="4"/>
        <v>51181.428816902378</v>
      </c>
      <c r="Q19" s="28">
        <f t="shared" si="5"/>
        <v>17.032510571983028</v>
      </c>
      <c r="R19" s="38">
        <f t="shared" si="6"/>
        <v>65.687432253694098</v>
      </c>
      <c r="S19" s="39">
        <f t="shared" si="7"/>
        <v>0.53877614977580601</v>
      </c>
      <c r="T19" s="39">
        <f t="shared" si="8"/>
        <v>1.1178072687061762E-2</v>
      </c>
      <c r="U19" s="39">
        <f t="shared" si="9"/>
        <v>1.4778914283882054E-3</v>
      </c>
      <c r="V19" s="39">
        <f t="shared" si="10"/>
        <v>2.7041418930526615E-3</v>
      </c>
      <c r="W19" s="40">
        <f t="shared" si="11"/>
        <v>8.9990307903149343E-7</v>
      </c>
    </row>
    <row r="20" spans="1:23" x14ac:dyDescent="0.25">
      <c r="A20" s="15">
        <v>50</v>
      </c>
      <c r="B20" s="16" t="s">
        <v>48</v>
      </c>
      <c r="C20" s="16">
        <v>18081</v>
      </c>
      <c r="D20" s="27">
        <v>1.6785289432828598</v>
      </c>
      <c r="E20" s="28">
        <v>1530037.8803153418</v>
      </c>
      <c r="F20" s="26">
        <v>0.56653063829451411</v>
      </c>
      <c r="G20" s="27">
        <v>4.6467518299618513</v>
      </c>
      <c r="H20" s="27">
        <v>0.10300000000000001</v>
      </c>
      <c r="I20" s="27">
        <v>1.2800000000000001E-2</v>
      </c>
      <c r="J20" s="27">
        <v>4.7769334375099759E-3</v>
      </c>
      <c r="K20" s="28">
        <v>1.5897010137625966E-6</v>
      </c>
      <c r="L20" s="26">
        <f t="shared" si="0"/>
        <v>866813.336949836</v>
      </c>
      <c r="M20" s="27">
        <f t="shared" si="1"/>
        <v>7109706.3202662664</v>
      </c>
      <c r="N20" s="27">
        <f t="shared" si="2"/>
        <v>157593.90167248022</v>
      </c>
      <c r="O20" s="27">
        <f t="shared" si="3"/>
        <v>19584.484868036376</v>
      </c>
      <c r="P20" s="27">
        <f t="shared" si="4"/>
        <v>7308.8891111352423</v>
      </c>
      <c r="Q20" s="28">
        <f t="shared" si="5"/>
        <v>2.4323027694324733</v>
      </c>
      <c r="R20" s="38">
        <f t="shared" si="6"/>
        <v>45.79759323031513</v>
      </c>
      <c r="S20" s="39">
        <f t="shared" si="7"/>
        <v>0.37563731908914838</v>
      </c>
      <c r="T20" s="39">
        <f t="shared" si="8"/>
        <v>8.3263848128725931E-3</v>
      </c>
      <c r="U20" s="39">
        <f t="shared" si="9"/>
        <v>1.0347352000463028E-3</v>
      </c>
      <c r="V20" s="39">
        <f t="shared" si="10"/>
        <v>3.8616102938044978E-4</v>
      </c>
      <c r="W20" s="40">
        <f t="shared" si="11"/>
        <v>1.2850934347573833E-7</v>
      </c>
    </row>
    <row r="21" spans="1:23" x14ac:dyDescent="0.25">
      <c r="A21" s="15">
        <v>50</v>
      </c>
      <c r="B21" s="16" t="s">
        <v>49</v>
      </c>
      <c r="C21" s="16">
        <v>18095</v>
      </c>
      <c r="D21" s="27">
        <v>4.4831340605278545</v>
      </c>
      <c r="E21" s="28">
        <v>4086533.6058632578</v>
      </c>
      <c r="F21" s="26">
        <v>0.36144395243075095</v>
      </c>
      <c r="G21" s="27">
        <v>2.964606384647317</v>
      </c>
      <c r="H21" s="27">
        <v>6.0299999999999999E-2</v>
      </c>
      <c r="I21" s="27">
        <v>8.1200000000000005E-3</v>
      </c>
      <c r="J21" s="27">
        <v>4.7769334375099759E-3</v>
      </c>
      <c r="K21" s="28">
        <v>1.5897010137625966E-6</v>
      </c>
      <c r="L21" s="26">
        <f t="shared" si="0"/>
        <v>1477052.8582443045</v>
      </c>
      <c r="M21" s="27">
        <f t="shared" si="1"/>
        <v>12114963.619018037</v>
      </c>
      <c r="N21" s="27">
        <f t="shared" si="2"/>
        <v>246417.97643355443</v>
      </c>
      <c r="O21" s="27">
        <f t="shared" si="3"/>
        <v>33182.652879609654</v>
      </c>
      <c r="P21" s="27">
        <f t="shared" si="4"/>
        <v>19521.099025356409</v>
      </c>
      <c r="Q21" s="28">
        <f t="shared" si="5"/>
        <v>6.4963666160157407</v>
      </c>
      <c r="R21" s="38">
        <f t="shared" si="6"/>
        <v>78.039253779342516</v>
      </c>
      <c r="S21" s="39">
        <f t="shared" si="7"/>
        <v>0.64008726235826696</v>
      </c>
      <c r="T21" s="39">
        <f t="shared" si="8"/>
        <v>1.301935465027854E-2</v>
      </c>
      <c r="U21" s="39">
        <f t="shared" si="9"/>
        <v>1.7531867290258997E-3</v>
      </c>
      <c r="V21" s="39">
        <f t="shared" si="10"/>
        <v>1.0313862448377538E-3</v>
      </c>
      <c r="W21" s="40">
        <f t="shared" si="11"/>
        <v>3.4323186212408912E-7</v>
      </c>
    </row>
    <row r="22" spans="1:23" x14ac:dyDescent="0.25">
      <c r="A22" s="15">
        <v>50</v>
      </c>
      <c r="B22" s="16" t="s">
        <v>50</v>
      </c>
      <c r="C22" s="16">
        <v>18097</v>
      </c>
      <c r="D22" s="27">
        <v>0.23993386696776015</v>
      </c>
      <c r="E22" s="28">
        <v>218708.11742645726</v>
      </c>
      <c r="F22" s="26">
        <v>0.52079174250698179</v>
      </c>
      <c r="G22" s="27">
        <v>4.271595954295579</v>
      </c>
      <c r="H22" s="27">
        <v>1.06E-2</v>
      </c>
      <c r="I22" s="27">
        <v>1.1800000000000001E-2</v>
      </c>
      <c r="J22" s="27">
        <v>3.7319792480546682E-3</v>
      </c>
      <c r="K22" s="28">
        <v>1.2419539170020286E-6</v>
      </c>
      <c r="L22" s="26">
        <f t="shared" si="0"/>
        <v>113901.38157494627</v>
      </c>
      <c r="M22" s="27">
        <f t="shared" si="1"/>
        <v>934232.70957045723</v>
      </c>
      <c r="N22" s="27">
        <f t="shared" si="2"/>
        <v>2318.3060447204471</v>
      </c>
      <c r="O22" s="27">
        <f t="shared" si="3"/>
        <v>2580.755785632196</v>
      </c>
      <c r="P22" s="27">
        <f t="shared" si="4"/>
        <v>816.21415561664207</v>
      </c>
      <c r="Q22" s="28">
        <f t="shared" si="5"/>
        <v>0.27162540311792821</v>
      </c>
      <c r="R22" s="38">
        <f t="shared" si="6"/>
        <v>6.0179151835571982</v>
      </c>
      <c r="S22" s="39">
        <f t="shared" si="7"/>
        <v>4.9359657715833012E-2</v>
      </c>
      <c r="T22" s="39">
        <f t="shared" si="8"/>
        <v>1.2248639089136696E-4</v>
      </c>
      <c r="U22" s="39">
        <f t="shared" si="9"/>
        <v>1.3635277476586134E-4</v>
      </c>
      <c r="V22" s="39">
        <f t="shared" si="10"/>
        <v>4.3124214054310737E-5</v>
      </c>
      <c r="W22" s="40">
        <f t="shared" si="11"/>
        <v>1.4351174806318376E-8</v>
      </c>
    </row>
    <row r="23" spans="1:23" x14ac:dyDescent="0.25">
      <c r="A23" s="15">
        <v>40</v>
      </c>
      <c r="B23" s="16" t="s">
        <v>65</v>
      </c>
      <c r="C23" s="16">
        <v>18107</v>
      </c>
      <c r="D23" s="27">
        <v>4.4478496683267137</v>
      </c>
      <c r="E23" s="28">
        <v>4054370.6474181907</v>
      </c>
      <c r="F23" s="26">
        <v>0.46530725460787287</v>
      </c>
      <c r="G23" s="27">
        <v>3.8165055703830153</v>
      </c>
      <c r="H23" s="27">
        <v>8.0500000000000002E-2</v>
      </c>
      <c r="I23" s="27">
        <v>1.0500000000000001E-2</v>
      </c>
      <c r="J23" s="27">
        <v>1.1643775253930566E-2</v>
      </c>
      <c r="K23" s="28">
        <v>3.8748962210463298E-6</v>
      </c>
      <c r="L23" s="26">
        <f t="shared" si="0"/>
        <v>1886528.0751129023</v>
      </c>
      <c r="M23" s="27">
        <f t="shared" si="1"/>
        <v>15473528.160268918</v>
      </c>
      <c r="N23" s="27">
        <f t="shared" si="2"/>
        <v>326376.83711716434</v>
      </c>
      <c r="O23" s="27">
        <f t="shared" si="3"/>
        <v>42570.891797891003</v>
      </c>
      <c r="P23" s="27">
        <f t="shared" si="4"/>
        <v>47208.180614670375</v>
      </c>
      <c r="Q23" s="28">
        <f t="shared" si="5"/>
        <v>15.71026550040191</v>
      </c>
      <c r="R23" s="38">
        <f t="shared" si="6"/>
        <v>99.673645661257424</v>
      </c>
      <c r="S23" s="39">
        <f t="shared" si="7"/>
        <v>0.81753512355432667</v>
      </c>
      <c r="T23" s="39">
        <f t="shared" si="8"/>
        <v>1.7243935907453319E-2</v>
      </c>
      <c r="U23" s="39">
        <f t="shared" si="9"/>
        <v>2.2492090314069546E-3</v>
      </c>
      <c r="V23" s="39">
        <f t="shared" si="10"/>
        <v>2.4942175676965178E-3</v>
      </c>
      <c r="W23" s="40">
        <f t="shared" si="11"/>
        <v>8.3004300725162717E-7</v>
      </c>
    </row>
    <row r="24" spans="1:23" x14ac:dyDescent="0.25">
      <c r="A24" s="15">
        <v>50</v>
      </c>
      <c r="B24" s="16" t="s">
        <v>51</v>
      </c>
      <c r="C24" s="16">
        <v>18109</v>
      </c>
      <c r="D24" s="27">
        <v>1.2520918603947819</v>
      </c>
      <c r="E24" s="28">
        <v>1141325.5539649576</v>
      </c>
      <c r="F24" s="26">
        <v>0.73380393153903456</v>
      </c>
      <c r="G24" s="27">
        <v>6.0187473213754137</v>
      </c>
      <c r="H24" s="27">
        <v>0.11700000000000001</v>
      </c>
      <c r="I24" s="27">
        <v>1.6400000000000001E-2</v>
      </c>
      <c r="J24" s="27">
        <v>7.9117960058758974E-3</v>
      </c>
      <c r="K24" s="28">
        <v>2.6329423040443011E-6</v>
      </c>
      <c r="L24" s="26">
        <f t="shared" si="0"/>
        <v>837509.1786654524</v>
      </c>
      <c r="M24" s="27">
        <f t="shared" si="1"/>
        <v>6869350.1207438987</v>
      </c>
      <c r="N24" s="27">
        <f t="shared" si="2"/>
        <v>133535.08981390003</v>
      </c>
      <c r="O24" s="27">
        <f t="shared" si="3"/>
        <v>18717.739085025307</v>
      </c>
      <c r="P24" s="27">
        <f t="shared" si="4"/>
        <v>9029.9349592640483</v>
      </c>
      <c r="Q24" s="28">
        <f t="shared" si="5"/>
        <v>3.0050443337211337</v>
      </c>
      <c r="R24" s="38">
        <f t="shared" si="6"/>
        <v>44.24932457331979</v>
      </c>
      <c r="S24" s="39">
        <f t="shared" si="7"/>
        <v>0.36293823499932099</v>
      </c>
      <c r="T24" s="39">
        <f t="shared" si="8"/>
        <v>7.0552510726130079E-3</v>
      </c>
      <c r="U24" s="39">
        <f t="shared" si="9"/>
        <v>9.8894117599019954E-4</v>
      </c>
      <c r="V24" s="39">
        <f t="shared" si="10"/>
        <v>4.7709151501496792E-4</v>
      </c>
      <c r="W24" s="40">
        <f t="shared" si="11"/>
        <v>1.5876982063877539E-7</v>
      </c>
    </row>
    <row r="25" spans="1:23" x14ac:dyDescent="0.25">
      <c r="A25" s="15">
        <v>40</v>
      </c>
      <c r="B25" s="16" t="s">
        <v>66</v>
      </c>
      <c r="C25" s="16">
        <v>18119</v>
      </c>
      <c r="D25" s="27">
        <v>0.70064721656551809</v>
      </c>
      <c r="E25" s="28">
        <v>638664.46055204945</v>
      </c>
      <c r="F25" s="26">
        <v>0.59679846915955659</v>
      </c>
      <c r="G25" s="27">
        <v>4.8950121868677305</v>
      </c>
      <c r="H25" s="27">
        <v>9.4700000000000006E-2</v>
      </c>
      <c r="I25" s="27">
        <v>1.34E-2</v>
      </c>
      <c r="J25" s="27">
        <v>1.2688729443385872E-2</v>
      </c>
      <c r="K25" s="28">
        <v>4.2226433178068975E-6</v>
      </c>
      <c r="L25" s="26">
        <f t="shared" si="0"/>
        <v>381153.97236407711</v>
      </c>
      <c r="M25" s="27">
        <f t="shared" si="1"/>
        <v>3126270.3177215871</v>
      </c>
      <c r="N25" s="27">
        <f t="shared" si="2"/>
        <v>60481.524414279091</v>
      </c>
      <c r="O25" s="27">
        <f t="shared" si="3"/>
        <v>8558.1037713974638</v>
      </c>
      <c r="P25" s="27">
        <f t="shared" si="4"/>
        <v>8103.8405450509454</v>
      </c>
      <c r="Q25" s="28">
        <f t="shared" si="5"/>
        <v>2.6968522166708584</v>
      </c>
      <c r="R25" s="38">
        <f t="shared" si="6"/>
        <v>20.138054919497602</v>
      </c>
      <c r="S25" s="39">
        <f t="shared" si="7"/>
        <v>0.16517472705580569</v>
      </c>
      <c r="T25" s="39">
        <f t="shared" si="8"/>
        <v>3.1955071928419427E-3</v>
      </c>
      <c r="U25" s="39">
        <f t="shared" si="9"/>
        <v>4.5216258061332661E-4</v>
      </c>
      <c r="V25" s="39">
        <f t="shared" si="10"/>
        <v>4.28161839539228E-4</v>
      </c>
      <c r="W25" s="40">
        <f t="shared" si="11"/>
        <v>1.424866641484467E-7</v>
      </c>
    </row>
    <row r="26" spans="1:23" x14ac:dyDescent="0.25">
      <c r="A26" s="15">
        <v>40</v>
      </c>
      <c r="B26" s="16" t="s">
        <v>67</v>
      </c>
      <c r="C26" s="16">
        <v>18121</v>
      </c>
      <c r="D26" s="27">
        <v>2.385224912797145</v>
      </c>
      <c r="E26" s="28">
        <v>2174215.9908865453</v>
      </c>
      <c r="F26" s="26">
        <v>0.3952611786310522</v>
      </c>
      <c r="G26" s="27">
        <v>3.24197930520734</v>
      </c>
      <c r="H26" s="27">
        <v>7.4200000000000002E-2</v>
      </c>
      <c r="I26" s="27">
        <v>8.94E-3</v>
      </c>
      <c r="J26" s="27">
        <v>1.328584612307462E-2</v>
      </c>
      <c r="K26" s="28">
        <v>4.4213559445272221E-6</v>
      </c>
      <c r="L26" s="26">
        <f t="shared" si="0"/>
        <v>859383.17515629693</v>
      </c>
      <c r="M26" s="27">
        <f t="shared" si="1"/>
        <v>7048763.2475050502</v>
      </c>
      <c r="N26" s="27">
        <f t="shared" si="2"/>
        <v>161326.82652378167</v>
      </c>
      <c r="O26" s="27">
        <f t="shared" si="3"/>
        <v>19437.490958525716</v>
      </c>
      <c r="P26" s="27">
        <f t="shared" si="4"/>
        <v>28886.299093246853</v>
      </c>
      <c r="Q26" s="28">
        <f t="shared" si="5"/>
        <v>9.6129827959923713</v>
      </c>
      <c r="R26" s="38">
        <f t="shared" si="6"/>
        <v>45.405024827233881</v>
      </c>
      <c r="S26" s="39">
        <f t="shared" si="7"/>
        <v>0.37241742624999935</v>
      </c>
      <c r="T26" s="39">
        <f t="shared" si="8"/>
        <v>8.5236117896757106E-3</v>
      </c>
      <c r="U26" s="39">
        <f t="shared" si="9"/>
        <v>1.0269688598342434E-3</v>
      </c>
      <c r="V26" s="39">
        <f t="shared" si="10"/>
        <v>1.5261913025667948E-3</v>
      </c>
      <c r="W26" s="40">
        <f t="shared" si="11"/>
        <v>5.0789651826314043E-7</v>
      </c>
    </row>
    <row r="27" spans="1:23" x14ac:dyDescent="0.25">
      <c r="A27" s="15">
        <v>40</v>
      </c>
      <c r="B27" s="16" t="s">
        <v>68</v>
      </c>
      <c r="C27" s="16">
        <v>18133</v>
      </c>
      <c r="D27" s="27">
        <v>2.0575841280722624</v>
      </c>
      <c r="E27" s="28">
        <v>1875559.9481823498</v>
      </c>
      <c r="F27" s="26">
        <v>0.55149316263118353</v>
      </c>
      <c r="G27" s="27">
        <v>4.5234126619921513</v>
      </c>
      <c r="H27" s="27">
        <v>0.10400000000000001</v>
      </c>
      <c r="I27" s="27">
        <v>1.2500000000000001E-2</v>
      </c>
      <c r="J27" s="27">
        <v>1.1195937744164006E-2</v>
      </c>
      <c r="K27" s="28">
        <v>3.7258617510060864E-6</v>
      </c>
      <c r="L27" s="26">
        <f t="shared" si="0"/>
        <v>1034358.4875274628</v>
      </c>
      <c r="M27" s="27">
        <f t="shared" si="1"/>
        <v>8483931.6179333851</v>
      </c>
      <c r="N27" s="27">
        <f t="shared" si="2"/>
        <v>195058.2346109644</v>
      </c>
      <c r="O27" s="27">
        <f t="shared" si="3"/>
        <v>23444.499352279374</v>
      </c>
      <c r="P27" s="27">
        <f t="shared" si="4"/>
        <v>20998.652415297056</v>
      </c>
      <c r="Q27" s="28">
        <f t="shared" si="5"/>
        <v>6.9880770726515742</v>
      </c>
      <c r="R27" s="38">
        <f t="shared" si="6"/>
        <v>54.649746660333371</v>
      </c>
      <c r="S27" s="39">
        <f t="shared" si="7"/>
        <v>0.44824373676475654</v>
      </c>
      <c r="T27" s="39">
        <f t="shared" si="8"/>
        <v>1.0305791690250959E-2</v>
      </c>
      <c r="U27" s="39">
        <f t="shared" si="9"/>
        <v>1.2386768858474709E-3</v>
      </c>
      <c r="V27" s="39">
        <f t="shared" si="10"/>
        <v>1.1094519439266582E-3</v>
      </c>
      <c r="W27" s="40">
        <f t="shared" si="11"/>
        <v>3.692111064667539E-7</v>
      </c>
    </row>
    <row r="28" spans="1:23" x14ac:dyDescent="0.25">
      <c r="A28" s="15">
        <v>60</v>
      </c>
      <c r="B28" s="16" t="s">
        <v>60</v>
      </c>
      <c r="C28" s="16">
        <v>18135</v>
      </c>
      <c r="D28" s="27">
        <v>5.1827731516019115</v>
      </c>
      <c r="E28" s="28">
        <v>4724279.1247454481</v>
      </c>
      <c r="F28" s="26">
        <v>0.37000788559977205</v>
      </c>
      <c r="G28" s="27">
        <v>3.034848785384225</v>
      </c>
      <c r="H28" s="27">
        <v>6.5000000000000002E-2</v>
      </c>
      <c r="I28" s="27">
        <v>8.3300000000000006E-3</v>
      </c>
      <c r="J28" s="27">
        <v>1.0748100234397446E-2</v>
      </c>
      <c r="K28" s="28">
        <v>3.5768272809658421E-6</v>
      </c>
      <c r="L28" s="26">
        <f t="shared" si="0"/>
        <v>1748020.5299302051</v>
      </c>
      <c r="M28" s="27">
        <f t="shared" si="1"/>
        <v>14337472.763549773</v>
      </c>
      <c r="N28" s="27">
        <f t="shared" si="2"/>
        <v>307078.14310845413</v>
      </c>
      <c r="O28" s="27">
        <f t="shared" si="3"/>
        <v>39353.245109129588</v>
      </c>
      <c r="P28" s="27">
        <f t="shared" si="4"/>
        <v>50777.025568035511</v>
      </c>
      <c r="Q28" s="28">
        <f t="shared" si="5"/>
        <v>16.89793045628695</v>
      </c>
      <c r="R28" s="38">
        <f t="shared" si="6"/>
        <v>92.35567771682355</v>
      </c>
      <c r="S28" s="39">
        <f t="shared" si="7"/>
        <v>0.75751227811781408</v>
      </c>
      <c r="T28" s="39">
        <f t="shared" si="8"/>
        <v>1.6224300306093876E-2</v>
      </c>
      <c r="U28" s="39">
        <f t="shared" si="9"/>
        <v>2.0792064853809543E-3</v>
      </c>
      <c r="V28" s="39">
        <f t="shared" si="10"/>
        <v>2.682775475736341E-3</v>
      </c>
      <c r="W28" s="40">
        <f t="shared" si="11"/>
        <v>8.9279261460644684E-7</v>
      </c>
    </row>
    <row r="29" spans="1:23" x14ac:dyDescent="0.25">
      <c r="A29" s="15">
        <v>50</v>
      </c>
      <c r="B29" s="16" t="s">
        <v>52</v>
      </c>
      <c r="C29" s="16">
        <v>18139</v>
      </c>
      <c r="D29" s="27">
        <v>4.2220295582394094</v>
      </c>
      <c r="E29" s="28">
        <v>3848527.7133697597</v>
      </c>
      <c r="F29" s="26">
        <v>0.37003989490035294</v>
      </c>
      <c r="G29" s="27">
        <v>3.0351113294833358</v>
      </c>
      <c r="H29" s="27">
        <v>6.6000000000000003E-2</v>
      </c>
      <c r="I29" s="27">
        <v>8.3400000000000002E-3</v>
      </c>
      <c r="J29" s="27">
        <v>2.0899083789106144E-3</v>
      </c>
      <c r="K29" s="28">
        <v>6.9549419352113602E-7</v>
      </c>
      <c r="L29" s="26">
        <f t="shared" si="0"/>
        <v>1424108.7905764414</v>
      </c>
      <c r="M29" s="27">
        <f t="shared" si="1"/>
        <v>11680710.064679153</v>
      </c>
      <c r="N29" s="27">
        <f t="shared" si="2"/>
        <v>254002.82908240415</v>
      </c>
      <c r="O29" s="27">
        <f t="shared" si="3"/>
        <v>32096.721129503796</v>
      </c>
      <c r="P29" s="27">
        <f t="shared" si="4"/>
        <v>8043.0703146411679</v>
      </c>
      <c r="Q29" s="28">
        <f t="shared" si="5"/>
        <v>2.6766286782538429</v>
      </c>
      <c r="R29" s="38">
        <f t="shared" si="6"/>
        <v>75.241983857835294</v>
      </c>
      <c r="S29" s="39">
        <f t="shared" si="7"/>
        <v>0.61714372100666259</v>
      </c>
      <c r="T29" s="39">
        <f t="shared" si="8"/>
        <v>1.3420096057357282E-2</v>
      </c>
      <c r="U29" s="39">
        <f t="shared" si="9"/>
        <v>1.6958121381569656E-3</v>
      </c>
      <c r="V29" s="39">
        <f t="shared" si="10"/>
        <v>4.2495107872812549E-4</v>
      </c>
      <c r="W29" s="40">
        <f t="shared" si="11"/>
        <v>1.4141816491496789E-7</v>
      </c>
    </row>
    <row r="30" spans="1:23" x14ac:dyDescent="0.25">
      <c r="A30" s="15">
        <v>50</v>
      </c>
      <c r="B30" s="16" t="s">
        <v>53</v>
      </c>
      <c r="C30" s="16">
        <v>18145</v>
      </c>
      <c r="D30" s="27">
        <v>3.4306510474423857</v>
      </c>
      <c r="E30" s="28">
        <v>3127158.5025303946</v>
      </c>
      <c r="F30" s="26">
        <v>0.54906089219034415</v>
      </c>
      <c r="G30" s="27">
        <v>4.5034628898916402</v>
      </c>
      <c r="H30" s="27">
        <v>9.5899999999999999E-2</v>
      </c>
      <c r="I30" s="27">
        <v>1.2400000000000001E-2</v>
      </c>
      <c r="J30" s="27">
        <v>2.3884667187549879E-3</v>
      </c>
      <c r="K30" s="28">
        <v>7.9485050688129832E-7</v>
      </c>
      <c r="L30" s="26">
        <f t="shared" si="0"/>
        <v>1717000.4374199591</v>
      </c>
      <c r="M30" s="27">
        <f t="shared" si="1"/>
        <v>14083042.266954744</v>
      </c>
      <c r="N30" s="27">
        <f t="shared" si="2"/>
        <v>299894.50039266486</v>
      </c>
      <c r="O30" s="27">
        <f t="shared" si="3"/>
        <v>38776.765431376894</v>
      </c>
      <c r="P30" s="27">
        <f t="shared" si="4"/>
        <v>7469.114007565533</v>
      </c>
      <c r="Q30" s="28">
        <f t="shared" si="5"/>
        <v>2.4856235208344462</v>
      </c>
      <c r="R30" s="38">
        <f t="shared" si="6"/>
        <v>90.716748643869963</v>
      </c>
      <c r="S30" s="39">
        <f t="shared" si="7"/>
        <v>0.74406958648890054</v>
      </c>
      <c r="T30" s="39">
        <f t="shared" si="8"/>
        <v>1.5844756599293859E-2</v>
      </c>
      <c r="U30" s="39">
        <f t="shared" si="9"/>
        <v>2.0487485071036897E-3</v>
      </c>
      <c r="V30" s="39">
        <f t="shared" si="10"/>
        <v>3.9462642131581695E-4</v>
      </c>
      <c r="W30" s="40">
        <f t="shared" si="11"/>
        <v>1.3132651526965091E-7</v>
      </c>
    </row>
    <row r="31" spans="1:23" x14ac:dyDescent="0.25">
      <c r="A31" s="15">
        <v>40</v>
      </c>
      <c r="B31" s="16" t="s">
        <v>69</v>
      </c>
      <c r="C31" s="16">
        <v>18157</v>
      </c>
      <c r="D31" s="27">
        <v>3.3520172591084139</v>
      </c>
      <c r="E31" s="28">
        <v>3055481.0522813881</v>
      </c>
      <c r="F31" s="26">
        <v>0.48532467944760926</v>
      </c>
      <c r="G31" s="27">
        <v>3.9806908751446155</v>
      </c>
      <c r="H31" s="27">
        <v>8.7500000000000008E-2</v>
      </c>
      <c r="I31" s="27">
        <v>1.1000000000000001E-2</v>
      </c>
      <c r="J31" s="27">
        <v>1.3584404462918993E-2</v>
      </c>
      <c r="K31" s="28">
        <v>4.5207122578873844E-6</v>
      </c>
      <c r="L31" s="26">
        <f t="shared" si="0"/>
        <v>1482900.3622567086</v>
      </c>
      <c r="M31" s="27">
        <f t="shared" si="1"/>
        <v>12162925.54399379</v>
      </c>
      <c r="N31" s="27">
        <f t="shared" si="2"/>
        <v>267354.59207462147</v>
      </c>
      <c r="O31" s="27">
        <f t="shared" si="3"/>
        <v>33610.291575095274</v>
      </c>
      <c r="P31" s="27">
        <f t="shared" si="4"/>
        <v>41506.890442975709</v>
      </c>
      <c r="Q31" s="28">
        <f t="shared" si="5"/>
        <v>13.812950646791116</v>
      </c>
      <c r="R31" s="38">
        <f t="shared" si="6"/>
        <v>78.348203352171026</v>
      </c>
      <c r="S31" s="39">
        <f t="shared" si="7"/>
        <v>0.64262130358369585</v>
      </c>
      <c r="T31" s="39">
        <f t="shared" si="8"/>
        <v>1.4125528916266479E-2</v>
      </c>
      <c r="U31" s="39">
        <f t="shared" si="9"/>
        <v>1.7757807780449291E-3</v>
      </c>
      <c r="V31" s="39">
        <f t="shared" si="10"/>
        <v>2.19299312058539E-3</v>
      </c>
      <c r="W31" s="40">
        <f t="shared" si="11"/>
        <v>7.2979944823895508E-7</v>
      </c>
    </row>
    <row r="32" spans="1:23" x14ac:dyDescent="0.25">
      <c r="A32" s="15">
        <v>50</v>
      </c>
      <c r="B32" s="16" t="s">
        <v>54</v>
      </c>
      <c r="C32" s="16">
        <v>18159</v>
      </c>
      <c r="D32" s="27">
        <v>4.3772808839244313</v>
      </c>
      <c r="E32" s="28">
        <v>3990044.7305280566</v>
      </c>
      <c r="F32" s="26">
        <v>0.27148090741634356</v>
      </c>
      <c r="G32" s="27">
        <v>2.2267187651743523</v>
      </c>
      <c r="H32" s="27">
        <v>4.8500000000000001E-2</v>
      </c>
      <c r="I32" s="27">
        <v>6.1200000000000004E-3</v>
      </c>
      <c r="J32" s="27">
        <v>9.2553085351755777E-3</v>
      </c>
      <c r="K32" s="28">
        <v>3.080045714165031E-6</v>
      </c>
      <c r="L32" s="26">
        <f t="shared" si="0"/>
        <v>1083220.964075557</v>
      </c>
      <c r="M32" s="27">
        <f t="shared" si="1"/>
        <v>8884707.4753518663</v>
      </c>
      <c r="N32" s="27">
        <f t="shared" si="2"/>
        <v>193517.16943061075</v>
      </c>
      <c r="O32" s="27">
        <f t="shared" si="3"/>
        <v>24419.073750831707</v>
      </c>
      <c r="P32" s="27">
        <f t="shared" si="4"/>
        <v>36929.095050188662</v>
      </c>
      <c r="Q32" s="28">
        <f t="shared" si="5"/>
        <v>12.289520171589707</v>
      </c>
      <c r="R32" s="38">
        <f t="shared" si="6"/>
        <v>57.231368019609867</v>
      </c>
      <c r="S32" s="39">
        <f t="shared" si="7"/>
        <v>0.46941850290202997</v>
      </c>
      <c r="T32" s="39">
        <f t="shared" si="8"/>
        <v>1.0224370381576144E-2</v>
      </c>
      <c r="U32" s="39">
        <f t="shared" si="9"/>
        <v>1.290167973922598E-3</v>
      </c>
      <c r="V32" s="39">
        <f t="shared" si="10"/>
        <v>1.9511278857607848E-3</v>
      </c>
      <c r="W32" s="40">
        <f t="shared" si="11"/>
        <v>6.4930985925380384E-7</v>
      </c>
    </row>
    <row r="33" spans="1:23" x14ac:dyDescent="0.25">
      <c r="A33" s="15">
        <v>60</v>
      </c>
      <c r="B33" s="16" t="s">
        <v>61</v>
      </c>
      <c r="C33" s="16">
        <v>18161</v>
      </c>
      <c r="D33" s="27">
        <v>1.4365788253321774</v>
      </c>
      <c r="E33" s="28">
        <v>1309491.8795491662</v>
      </c>
      <c r="F33" s="26">
        <v>0.36638527428467288</v>
      </c>
      <c r="G33" s="27">
        <v>3.0051356955355399</v>
      </c>
      <c r="H33" s="27">
        <v>7.1599999999999997E-2</v>
      </c>
      <c r="I33" s="27">
        <v>8.3000000000000001E-3</v>
      </c>
      <c r="J33" s="27">
        <v>6.2697251367318432E-3</v>
      </c>
      <c r="K33" s="28">
        <v>2.086482580563408E-6</v>
      </c>
      <c r="L33" s="26">
        <f t="shared" si="0"/>
        <v>479778.54146217305</v>
      </c>
      <c r="M33" s="27">
        <f t="shared" si="1"/>
        <v>3935200.7902471251</v>
      </c>
      <c r="N33" s="27">
        <f t="shared" si="2"/>
        <v>93759.618575720291</v>
      </c>
      <c r="O33" s="27">
        <f t="shared" si="3"/>
        <v>10868.782600258079</v>
      </c>
      <c r="P33" s="27">
        <f t="shared" si="4"/>
        <v>8210.1541535556335</v>
      </c>
      <c r="Q33" s="28">
        <f t="shared" si="5"/>
        <v>2.7322319960685717</v>
      </c>
      <c r="R33" s="38">
        <f t="shared" si="6"/>
        <v>25.348828341562633</v>
      </c>
      <c r="S33" s="39">
        <f t="shared" si="7"/>
        <v>0.2079141118265723</v>
      </c>
      <c r="T33" s="39">
        <f t="shared" si="8"/>
        <v>4.9537365081045535E-3</v>
      </c>
      <c r="U33" s="39">
        <f t="shared" si="9"/>
        <v>5.7424599186128205E-4</v>
      </c>
      <c r="V33" s="39">
        <f t="shared" si="10"/>
        <v>4.3377885901689029E-4</v>
      </c>
      <c r="W33" s="40">
        <f t="shared" si="11"/>
        <v>1.4435593481649659E-7</v>
      </c>
    </row>
    <row r="34" spans="1:23" x14ac:dyDescent="0.25">
      <c r="A34" s="15">
        <v>40</v>
      </c>
      <c r="B34" s="16" t="s">
        <v>70</v>
      </c>
      <c r="C34" s="16">
        <v>18165</v>
      </c>
      <c r="D34" s="27">
        <v>1.1815230759924995</v>
      </c>
      <c r="E34" s="28">
        <v>1076999.637074823</v>
      </c>
      <c r="F34" s="26">
        <v>0.65068193322176082</v>
      </c>
      <c r="G34" s="27">
        <v>5.3369707824160404</v>
      </c>
      <c r="H34" s="27">
        <v>1.1000000000000001E-2</v>
      </c>
      <c r="I34" s="27">
        <v>1.4600000000000001E-3</v>
      </c>
      <c r="J34" s="27">
        <v>1.8958454580117714E-2</v>
      </c>
      <c r="K34" s="28">
        <v>6.3091258983703059E-6</v>
      </c>
      <c r="L34" s="26">
        <f t="shared" si="0"/>
        <v>700784.20593098062</v>
      </c>
      <c r="M34" s="27">
        <f t="shared" si="1"/>
        <v>5747915.5957410093</v>
      </c>
      <c r="N34" s="27">
        <f t="shared" si="2"/>
        <v>11846.996007823054</v>
      </c>
      <c r="O34" s="27">
        <f t="shared" si="3"/>
        <v>1572.4194701292417</v>
      </c>
      <c r="P34" s="27">
        <f t="shared" si="4"/>
        <v>20418.248702286295</v>
      </c>
      <c r="Q34" s="28">
        <f t="shared" si="5"/>
        <v>6.7949263028041864</v>
      </c>
      <c r="R34" s="38">
        <f t="shared" si="6"/>
        <v>37.025537837696874</v>
      </c>
      <c r="S34" s="39">
        <f t="shared" si="7"/>
        <v>0.3036878750645774</v>
      </c>
      <c r="T34" s="39">
        <f t="shared" si="8"/>
        <v>6.2592934492290426E-4</v>
      </c>
      <c r="U34" s="39">
        <f t="shared" si="9"/>
        <v>8.3077894871585474E-5</v>
      </c>
      <c r="V34" s="39">
        <f t="shared" si="10"/>
        <v>1.0787866414621557E-3</v>
      </c>
      <c r="W34" s="40">
        <f t="shared" si="11"/>
        <v>3.5900609460027769E-7</v>
      </c>
    </row>
    <row r="35" spans="1:23" x14ac:dyDescent="0.25">
      <c r="A35" s="15">
        <v>40</v>
      </c>
      <c r="B35" s="16" t="s">
        <v>71</v>
      </c>
      <c r="C35" s="16">
        <v>18167</v>
      </c>
      <c r="D35" s="27">
        <v>1.5323507470209892</v>
      </c>
      <c r="E35" s="28">
        <v>1396791.3381857774</v>
      </c>
      <c r="F35" s="26">
        <v>0.52438327836469778</v>
      </c>
      <c r="G35" s="27">
        <v>4.3010541595383813</v>
      </c>
      <c r="H35" s="27">
        <v>8.5300000000000001E-2</v>
      </c>
      <c r="I35" s="27">
        <v>1.1800000000000001E-3</v>
      </c>
      <c r="J35" s="27">
        <v>1.5375754501985233E-2</v>
      </c>
      <c r="K35" s="28">
        <v>5.1168501380483582E-6</v>
      </c>
      <c r="L35" s="26">
        <f t="shared" si="0"/>
        <v>732454.02110927121</v>
      </c>
      <c r="M35" s="27">
        <f t="shared" si="1"/>
        <v>6007675.1951111201</v>
      </c>
      <c r="N35" s="27">
        <f t="shared" si="2"/>
        <v>119146.30114724682</v>
      </c>
      <c r="O35" s="27">
        <f t="shared" si="3"/>
        <v>1648.2137790592174</v>
      </c>
      <c r="P35" s="27">
        <f t="shared" si="4"/>
        <v>21476.720706443946</v>
      </c>
      <c r="Q35" s="28">
        <f t="shared" si="5"/>
        <v>7.1471719516206464</v>
      </c>
      <c r="R35" s="38">
        <f t="shared" si="6"/>
        <v>38.698794640964714</v>
      </c>
      <c r="S35" s="39">
        <f t="shared" si="7"/>
        <v>0.31741212682964964</v>
      </c>
      <c r="T35" s="39">
        <f t="shared" si="8"/>
        <v>6.2950275477291397E-3</v>
      </c>
      <c r="U35" s="39">
        <f t="shared" si="9"/>
        <v>8.7082444388281182E-5</v>
      </c>
      <c r="V35" s="39">
        <f t="shared" si="10"/>
        <v>1.1347104121584687E-3</v>
      </c>
      <c r="W35" s="40">
        <f t="shared" si="11"/>
        <v>3.776167945675975E-7</v>
      </c>
    </row>
    <row r="36" spans="1:23" x14ac:dyDescent="0.25">
      <c r="A36" s="15">
        <v>40</v>
      </c>
      <c r="B36" s="16" t="s">
        <v>72</v>
      </c>
      <c r="C36" s="16">
        <v>18171</v>
      </c>
      <c r="D36" s="27">
        <v>3.2391072040647622</v>
      </c>
      <c r="E36" s="28">
        <v>2952559.5852571731</v>
      </c>
      <c r="F36" s="26">
        <v>0.36075885178867595</v>
      </c>
      <c r="G36" s="27">
        <v>2.9589871075119198</v>
      </c>
      <c r="H36" s="27">
        <v>6.1800000000000001E-2</v>
      </c>
      <c r="I36" s="27">
        <v>8.1200000000000005E-3</v>
      </c>
      <c r="J36" s="27">
        <v>1.6868546201207101E-2</v>
      </c>
      <c r="K36" s="28">
        <v>5.6136317048491697E-6</v>
      </c>
      <c r="L36" s="26">
        <f t="shared" si="0"/>
        <v>1065162.005815027</v>
      </c>
      <c r="M36" s="27">
        <f t="shared" si="1"/>
        <v>8736585.7469367161</v>
      </c>
      <c r="N36" s="27">
        <f t="shared" si="2"/>
        <v>182468.18236889329</v>
      </c>
      <c r="O36" s="27">
        <f t="shared" si="3"/>
        <v>23974.783832288245</v>
      </c>
      <c r="P36" s="27">
        <f t="shared" si="4"/>
        <v>49805.387775727504</v>
      </c>
      <c r="Q36" s="28">
        <f t="shared" si="5"/>
        <v>16.574582098255981</v>
      </c>
      <c r="R36" s="38">
        <f t="shared" si="6"/>
        <v>56.277233156515514</v>
      </c>
      <c r="S36" s="39">
        <f t="shared" si="7"/>
        <v>0.46159257501495038</v>
      </c>
      <c r="T36" s="39">
        <f t="shared" si="8"/>
        <v>9.6406033887422131E-3</v>
      </c>
      <c r="U36" s="39">
        <f t="shared" si="9"/>
        <v>1.2666941669350609E-3</v>
      </c>
      <c r="V36" s="39">
        <f t="shared" si="10"/>
        <v>2.6314395415940415E-3</v>
      </c>
      <c r="W36" s="40">
        <f t="shared" si="11"/>
        <v>8.7570868668154738E-7</v>
      </c>
    </row>
    <row r="37" spans="1:23" ht="15.75" thickBot="1" x14ac:dyDescent="0.3">
      <c r="A37" s="17">
        <v>60</v>
      </c>
      <c r="B37" s="18" t="s">
        <v>62</v>
      </c>
      <c r="C37" s="18">
        <v>18177</v>
      </c>
      <c r="D37" s="30">
        <v>2.8136782466681454</v>
      </c>
      <c r="E37" s="31">
        <v>2564766.2005766477</v>
      </c>
      <c r="F37" s="29">
        <v>0.34384170183064994</v>
      </c>
      <c r="G37" s="30">
        <v>2.8202306269059578</v>
      </c>
      <c r="H37" s="30">
        <v>6.54E-2</v>
      </c>
      <c r="I37" s="30">
        <v>7.7800000000000005E-3</v>
      </c>
      <c r="J37" s="30">
        <v>8.6581918554868315E-3</v>
      </c>
      <c r="K37" s="31">
        <v>2.8813330874447064E-6</v>
      </c>
      <c r="L37" s="29">
        <f t="shared" si="0"/>
        <v>881873.57520400465</v>
      </c>
      <c r="M37" s="30">
        <f t="shared" si="1"/>
        <v>7233232.1897194907</v>
      </c>
      <c r="N37" s="30">
        <f t="shared" si="2"/>
        <v>167735.70951771276</v>
      </c>
      <c r="O37" s="30">
        <f t="shared" si="3"/>
        <v>19953.881040486322</v>
      </c>
      <c r="P37" s="30">
        <f t="shared" si="4"/>
        <v>22206.237829060636</v>
      </c>
      <c r="Q37" s="31">
        <f t="shared" si="5"/>
        <v>7.3899457152813417</v>
      </c>
      <c r="R37" s="41">
        <f t="shared" si="6"/>
        <v>46.593292415035869</v>
      </c>
      <c r="S37" s="42">
        <f t="shared" si="7"/>
        <v>0.38216373865549519</v>
      </c>
      <c r="T37" s="42">
        <f t="shared" si="8"/>
        <v>8.8622215040226951E-3</v>
      </c>
      <c r="U37" s="42">
        <f t="shared" si="9"/>
        <v>1.0542520382461251E-3</v>
      </c>
      <c r="V37" s="42">
        <f t="shared" si="10"/>
        <v>1.1732540374258342E-3</v>
      </c>
      <c r="W37" s="43">
        <f t="shared" si="11"/>
        <v>3.9044360929364807E-7</v>
      </c>
    </row>
    <row r="38" spans="1:23" x14ac:dyDescent="0.25">
      <c r="E38" s="45">
        <f>SUM(E4:E37)</f>
        <v>91153500</v>
      </c>
      <c r="F38" s="45">
        <f>SUM(F4:F37)</f>
        <v>15.316510514339587</v>
      </c>
      <c r="G38" s="45">
        <f t="shared" ref="G38:W38" si="12">SUM(G4:G37)</f>
        <v>125.62784508070722</v>
      </c>
      <c r="H38" s="45">
        <f t="shared" si="12"/>
        <v>2.3596000000000004</v>
      </c>
      <c r="I38" s="45">
        <f t="shared" si="12"/>
        <v>0.32150000000000012</v>
      </c>
      <c r="J38" s="45">
        <f t="shared" si="12"/>
        <v>0.3121427443072925</v>
      </c>
      <c r="K38" s="45">
        <f t="shared" si="12"/>
        <v>1.0387702561804967E-4</v>
      </c>
      <c r="L38" s="45">
        <f t="shared" si="12"/>
        <v>37536627.615624443</v>
      </c>
      <c r="M38" s="45">
        <f t="shared" si="12"/>
        <v>307879894.34884632</v>
      </c>
      <c r="N38" s="45">
        <f t="shared" si="12"/>
        <v>6233937.451859992</v>
      </c>
      <c r="O38" s="45">
        <f t="shared" si="12"/>
        <v>817184.20786922588</v>
      </c>
      <c r="P38" s="45">
        <f t="shared" si="12"/>
        <v>828259.69322849798</v>
      </c>
      <c r="Q38" s="45">
        <f t="shared" si="12"/>
        <v>275.63400060068153</v>
      </c>
      <c r="R38" s="45">
        <f t="shared" si="12"/>
        <v>1983.2265258254431</v>
      </c>
      <c r="S38" s="45">
        <f t="shared" si="12"/>
        <v>16.266660380188476</v>
      </c>
      <c r="T38" s="45">
        <f t="shared" si="12"/>
        <v>0.32936656541087977</v>
      </c>
      <c r="U38" s="45">
        <f t="shared" si="12"/>
        <v>4.3175466217356955E-2</v>
      </c>
      <c r="V38" s="45">
        <f t="shared" si="12"/>
        <v>4.3760633232780483E-2</v>
      </c>
      <c r="W38" s="45">
        <f t="shared" si="12"/>
        <v>1.4562966790951654E-5</v>
      </c>
    </row>
    <row r="41" spans="1:23" x14ac:dyDescent="0.25">
      <c r="Q41" s="1"/>
      <c r="R41" s="1" t="s">
        <v>202</v>
      </c>
    </row>
    <row r="42" spans="1:23" x14ac:dyDescent="0.25">
      <c r="Q42" s="1" t="s">
        <v>199</v>
      </c>
      <c r="R42" s="1">
        <v>5</v>
      </c>
    </row>
    <row r="43" spans="1:23" x14ac:dyDescent="0.25">
      <c r="Q43" s="1" t="s">
        <v>203</v>
      </c>
      <c r="R43" s="2">
        <f>5*3.78541</f>
        <v>18.927050000000001</v>
      </c>
    </row>
    <row r="44" spans="1:23" x14ac:dyDescent="0.25">
      <c r="R44" s="25"/>
    </row>
  </sheetData>
  <mergeCells count="3">
    <mergeCell ref="L2:Q2"/>
    <mergeCell ref="R2:W2"/>
    <mergeCell ref="F2:K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2303-3036-41A4-BA23-1037CA61F2CB}">
  <dimension ref="A1:G36"/>
  <sheetViews>
    <sheetView workbookViewId="0">
      <selection activeCell="E28" sqref="E28"/>
    </sheetView>
  </sheetViews>
  <sheetFormatPr defaultRowHeight="15" x14ac:dyDescent="0.25"/>
  <cols>
    <col min="1" max="1" width="18.7109375" bestFit="1" customWidth="1"/>
    <col min="2" max="2" width="35.5703125" bestFit="1" customWidth="1"/>
    <col min="3" max="3" width="13.28515625" style="25" bestFit="1" customWidth="1"/>
    <col min="4" max="4" width="14.5703125" style="25" bestFit="1" customWidth="1"/>
  </cols>
  <sheetData>
    <row r="1" spans="1:7" x14ac:dyDescent="0.25">
      <c r="A1" s="51" t="s">
        <v>205</v>
      </c>
      <c r="B1" s="51" t="s">
        <v>206</v>
      </c>
      <c r="C1" s="55" t="s">
        <v>207</v>
      </c>
      <c r="D1" s="47" t="s">
        <v>208</v>
      </c>
    </row>
    <row r="2" spans="1:7" x14ac:dyDescent="0.25">
      <c r="A2" s="52" t="s">
        <v>209</v>
      </c>
      <c r="B2" s="52" t="s">
        <v>210</v>
      </c>
      <c r="C2" s="52">
        <v>5534637478.7444973</v>
      </c>
      <c r="D2" s="50">
        <v>307879894.34884632</v>
      </c>
      <c r="E2" s="44"/>
      <c r="F2" s="44"/>
      <c r="G2" s="44"/>
    </row>
    <row r="3" spans="1:7" x14ac:dyDescent="0.25">
      <c r="A3" s="53"/>
      <c r="B3" s="53" t="s">
        <v>211</v>
      </c>
      <c r="C3" s="53">
        <v>674781399.63149333</v>
      </c>
      <c r="D3" s="48">
        <v>37536627.615624443</v>
      </c>
      <c r="E3" s="44"/>
      <c r="F3" s="44"/>
      <c r="G3" s="44"/>
    </row>
    <row r="4" spans="1:7" x14ac:dyDescent="0.25">
      <c r="A4" s="53"/>
      <c r="B4" s="53" t="s">
        <v>212</v>
      </c>
      <c r="C4" s="53">
        <v>1804839300.0000005</v>
      </c>
      <c r="D4" s="48">
        <v>91153500</v>
      </c>
      <c r="E4" s="44"/>
      <c r="F4" s="44"/>
      <c r="G4" s="44"/>
    </row>
    <row r="5" spans="1:7" x14ac:dyDescent="0.25">
      <c r="A5" s="53"/>
      <c r="B5" s="53" t="s">
        <v>213</v>
      </c>
      <c r="C5" s="53">
        <v>2837293.7769694412</v>
      </c>
      <c r="D5" s="48">
        <v>3422275.8230305547</v>
      </c>
      <c r="E5" s="44"/>
      <c r="F5" s="44"/>
      <c r="G5" s="44"/>
    </row>
    <row r="6" spans="1:7" x14ac:dyDescent="0.25">
      <c r="A6" s="53"/>
      <c r="B6" s="53" t="s">
        <v>216</v>
      </c>
      <c r="C6" s="53">
        <v>150804728.07803041</v>
      </c>
      <c r="D6" s="48">
        <v>191934397.68063843</v>
      </c>
      <c r="F6" s="44"/>
      <c r="G6" s="44"/>
    </row>
    <row r="7" spans="1:7" x14ac:dyDescent="0.25">
      <c r="A7" s="53"/>
      <c r="B7" s="53" t="s">
        <v>214</v>
      </c>
      <c r="C7" s="53">
        <v>17249923.75998088</v>
      </c>
      <c r="D7" s="48">
        <v>20806445.040019095</v>
      </c>
      <c r="E7" s="44"/>
      <c r="F7" s="44"/>
      <c r="G7" s="44"/>
    </row>
    <row r="8" spans="1:7" x14ac:dyDescent="0.25">
      <c r="A8" s="53"/>
      <c r="B8" s="53" t="s">
        <v>215</v>
      </c>
      <c r="C8" s="53">
        <v>46157424.125336215</v>
      </c>
      <c r="D8" s="48">
        <v>55673979.87466374</v>
      </c>
      <c r="E8" s="44"/>
      <c r="F8" s="44"/>
      <c r="G8" s="44"/>
    </row>
    <row r="9" spans="1:7" x14ac:dyDescent="0.25">
      <c r="A9" s="53"/>
      <c r="B9" s="53" t="s">
        <v>217</v>
      </c>
      <c r="C9" s="53">
        <v>11723903.2478128</v>
      </c>
      <c r="D9" s="48">
        <v>14921417.498068802</v>
      </c>
      <c r="E9" s="44"/>
      <c r="F9" s="44"/>
      <c r="G9" s="44"/>
    </row>
    <row r="10" spans="1:7" x14ac:dyDescent="0.25">
      <c r="A10" s="53"/>
      <c r="B10" s="53" t="s">
        <v>218</v>
      </c>
      <c r="C10" s="53">
        <v>3854433.9444863996</v>
      </c>
      <c r="D10" s="48">
        <v>4905671.5062144008</v>
      </c>
      <c r="E10" s="44"/>
      <c r="F10" s="44"/>
      <c r="G10" s="44"/>
    </row>
    <row r="11" spans="1:7" x14ac:dyDescent="0.25">
      <c r="A11" s="53"/>
      <c r="B11" s="53" t="s">
        <v>219</v>
      </c>
      <c r="C11" s="53">
        <v>10037588.3971</v>
      </c>
      <c r="D11" s="48">
        <v>12775186.2141</v>
      </c>
      <c r="E11" s="44"/>
      <c r="F11" s="44"/>
      <c r="G11" s="44"/>
    </row>
    <row r="12" spans="1:7" x14ac:dyDescent="0.25">
      <c r="A12" s="54"/>
      <c r="B12" s="54" t="s">
        <v>220</v>
      </c>
      <c r="C12" s="54">
        <v>1204510.6076519999</v>
      </c>
      <c r="D12" s="49">
        <v>1533022.3456919999</v>
      </c>
      <c r="E12" s="44"/>
      <c r="F12" s="44"/>
      <c r="G12" s="44"/>
    </row>
    <row r="13" spans="1:7" x14ac:dyDescent="0.25">
      <c r="A13" s="52" t="s">
        <v>226</v>
      </c>
      <c r="B13" s="52" t="s">
        <v>221</v>
      </c>
      <c r="C13" s="52">
        <v>1800000000</v>
      </c>
      <c r="D13" s="50">
        <v>91200000</v>
      </c>
      <c r="E13" s="44"/>
      <c r="F13" s="44"/>
      <c r="G13" s="44"/>
    </row>
    <row r="14" spans="1:7" x14ac:dyDescent="0.25">
      <c r="A14" s="53"/>
      <c r="B14" s="53" t="s">
        <v>222</v>
      </c>
      <c r="C14" s="53">
        <v>17340000</v>
      </c>
      <c r="D14" s="48">
        <v>877500</v>
      </c>
      <c r="E14" s="44"/>
      <c r="F14" s="44"/>
      <c r="G14" s="44"/>
    </row>
    <row r="15" spans="1:7" x14ac:dyDescent="0.25">
      <c r="A15" s="53"/>
      <c r="B15" s="53" t="s">
        <v>223</v>
      </c>
      <c r="C15" s="53">
        <v>34920000</v>
      </c>
      <c r="D15" s="48">
        <v>1760000</v>
      </c>
      <c r="E15" s="44"/>
      <c r="F15" s="44"/>
      <c r="G15" s="44"/>
    </row>
    <row r="16" spans="1:7" x14ac:dyDescent="0.25">
      <c r="A16" s="53"/>
      <c r="B16" s="53" t="s">
        <v>224</v>
      </c>
      <c r="C16" s="53">
        <v>368060000</v>
      </c>
      <c r="D16" s="48">
        <v>18580000</v>
      </c>
      <c r="E16" s="44"/>
      <c r="F16" s="44"/>
      <c r="G16" s="44"/>
    </row>
    <row r="17" spans="1:7" x14ac:dyDescent="0.25">
      <c r="A17" s="54"/>
      <c r="B17" s="54" t="s">
        <v>225</v>
      </c>
      <c r="C17" s="54">
        <v>17340000</v>
      </c>
      <c r="D17" s="49">
        <v>877500</v>
      </c>
      <c r="E17" s="44"/>
      <c r="F17" s="44"/>
      <c r="G17" s="44"/>
    </row>
    <row r="18" spans="1:7" x14ac:dyDescent="0.25">
      <c r="A18" s="25"/>
      <c r="B18" s="25"/>
      <c r="E18" s="44"/>
      <c r="F18" s="44"/>
      <c r="G18" s="44"/>
    </row>
    <row r="19" spans="1:7" x14ac:dyDescent="0.25">
      <c r="A19" s="25"/>
      <c r="B19" s="25"/>
      <c r="E19" s="44"/>
      <c r="F19" s="44"/>
      <c r="G19" s="44"/>
    </row>
    <row r="20" spans="1:7" x14ac:dyDescent="0.25">
      <c r="A20" s="25"/>
      <c r="B20" s="25"/>
      <c r="E20" s="44"/>
      <c r="F20" s="44"/>
      <c r="G20" s="44"/>
    </row>
    <row r="21" spans="1:7" x14ac:dyDescent="0.25">
      <c r="A21" s="25"/>
      <c r="B21" s="25"/>
      <c r="E21" s="44"/>
      <c r="F21" s="44"/>
      <c r="G21" s="44"/>
    </row>
    <row r="22" spans="1:7" x14ac:dyDescent="0.25">
      <c r="A22" s="25"/>
      <c r="B22" s="25"/>
      <c r="E22" s="44"/>
      <c r="F22" s="44"/>
      <c r="G22" s="44"/>
    </row>
    <row r="23" spans="1:7" x14ac:dyDescent="0.25">
      <c r="A23" s="25"/>
      <c r="B23" s="25"/>
      <c r="E23" s="44"/>
      <c r="F23" s="44"/>
      <c r="G23" s="44"/>
    </row>
    <row r="24" spans="1:7" x14ac:dyDescent="0.25">
      <c r="A24" s="25"/>
      <c r="B24" s="25"/>
      <c r="E24" s="44"/>
      <c r="F24" s="44"/>
      <c r="G24" s="44"/>
    </row>
    <row r="25" spans="1:7" x14ac:dyDescent="0.25">
      <c r="A25" s="25"/>
      <c r="B25" s="25"/>
      <c r="E25" s="44"/>
      <c r="F25" s="44"/>
      <c r="G25" s="44"/>
    </row>
    <row r="26" spans="1:7" x14ac:dyDescent="0.25">
      <c r="A26" s="25"/>
      <c r="B26" s="25"/>
      <c r="E26" s="44"/>
      <c r="F26" s="44"/>
      <c r="G26" s="44"/>
    </row>
    <row r="27" spans="1:7" x14ac:dyDescent="0.25">
      <c r="A27" s="25"/>
      <c r="B27" s="25"/>
      <c r="E27" s="44"/>
      <c r="F27" s="44"/>
      <c r="G27" s="44"/>
    </row>
    <row r="28" spans="1:7" x14ac:dyDescent="0.25">
      <c r="A28" s="25"/>
      <c r="B28" s="25"/>
      <c r="E28" s="44"/>
      <c r="F28" s="44"/>
      <c r="G28" s="44"/>
    </row>
    <row r="29" spans="1:7" x14ac:dyDescent="0.25">
      <c r="A29" s="25"/>
      <c r="B29" s="25"/>
      <c r="E29" s="44"/>
      <c r="F29" s="44"/>
      <c r="G29" s="44"/>
    </row>
    <row r="30" spans="1:7" x14ac:dyDescent="0.25">
      <c r="E30" s="44"/>
      <c r="F30" s="44"/>
      <c r="G30" s="44"/>
    </row>
    <row r="31" spans="1:7" x14ac:dyDescent="0.25">
      <c r="E31" s="44"/>
      <c r="F31" s="44"/>
      <c r="G31" s="44"/>
    </row>
    <row r="32" spans="1:7" x14ac:dyDescent="0.25">
      <c r="E32" s="44"/>
      <c r="F32" s="44"/>
      <c r="G32" s="44"/>
    </row>
    <row r="33" spans="5:7" x14ac:dyDescent="0.25">
      <c r="E33" s="44"/>
      <c r="F33" s="44"/>
      <c r="G33" s="44"/>
    </row>
    <row r="34" spans="5:7" x14ac:dyDescent="0.25">
      <c r="E34" s="44"/>
      <c r="F34" s="44"/>
      <c r="G34" s="44"/>
    </row>
    <row r="35" spans="5:7" x14ac:dyDescent="0.25">
      <c r="E35" s="44"/>
      <c r="F35" s="44"/>
      <c r="G35" s="44"/>
    </row>
    <row r="36" spans="5:7" x14ac:dyDescent="0.25">
      <c r="E36" s="44"/>
      <c r="F36" s="44"/>
      <c r="G36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72D55-68FF-4414-A159-E7BA0284F7FC}">
  <dimension ref="A1:E62"/>
  <sheetViews>
    <sheetView workbookViewId="0">
      <selection activeCell="J21" sqref="J21"/>
    </sheetView>
  </sheetViews>
  <sheetFormatPr defaultRowHeight="15" x14ac:dyDescent="0.25"/>
  <cols>
    <col min="1" max="1" width="7" bestFit="1" customWidth="1"/>
    <col min="2" max="2" width="15.28515625" bestFit="1" customWidth="1"/>
    <col min="3" max="3" width="14" bestFit="1" customWidth="1"/>
    <col min="4" max="4" width="23.5703125" bestFit="1" customWidth="1"/>
    <col min="5" max="5" width="28.5703125" bestFit="1" customWidth="1"/>
  </cols>
  <sheetData>
    <row r="1" spans="1:5" x14ac:dyDescent="0.25">
      <c r="A1" t="s">
        <v>34</v>
      </c>
      <c r="B1" t="s">
        <v>1</v>
      </c>
      <c r="C1" t="s">
        <v>81</v>
      </c>
      <c r="D1" t="s">
        <v>82</v>
      </c>
      <c r="E1" t="s">
        <v>83</v>
      </c>
    </row>
    <row r="2" spans="1:5" x14ac:dyDescent="0.25">
      <c r="A2">
        <v>30</v>
      </c>
      <c r="B2" t="s">
        <v>84</v>
      </c>
      <c r="C2" t="s">
        <v>42</v>
      </c>
      <c r="D2">
        <v>68</v>
      </c>
      <c r="E2">
        <v>113</v>
      </c>
    </row>
    <row r="3" spans="1:5" x14ac:dyDescent="0.25">
      <c r="A3">
        <v>40</v>
      </c>
      <c r="B3" t="s">
        <v>85</v>
      </c>
      <c r="C3" t="s">
        <v>86</v>
      </c>
      <c r="D3">
        <v>89</v>
      </c>
      <c r="E3">
        <v>91</v>
      </c>
    </row>
    <row r="4" spans="1:5" x14ac:dyDescent="0.25">
      <c r="A4">
        <v>30</v>
      </c>
      <c r="B4" t="s">
        <v>87</v>
      </c>
      <c r="C4" t="s">
        <v>88</v>
      </c>
      <c r="D4">
        <v>43</v>
      </c>
      <c r="E4">
        <v>113</v>
      </c>
    </row>
    <row r="5" spans="1:5" x14ac:dyDescent="0.25">
      <c r="A5">
        <v>30</v>
      </c>
      <c r="B5" t="s">
        <v>89</v>
      </c>
      <c r="C5" t="s">
        <v>10</v>
      </c>
      <c r="D5">
        <v>33</v>
      </c>
      <c r="E5">
        <v>94</v>
      </c>
    </row>
    <row r="6" spans="1:5" x14ac:dyDescent="0.25">
      <c r="A6">
        <v>30</v>
      </c>
      <c r="B6" t="s">
        <v>90</v>
      </c>
      <c r="C6" t="s">
        <v>91</v>
      </c>
      <c r="D6">
        <v>25</v>
      </c>
      <c r="E6">
        <v>112</v>
      </c>
    </row>
    <row r="7" spans="1:5" x14ac:dyDescent="0.25">
      <c r="A7">
        <v>30</v>
      </c>
      <c r="B7" t="s">
        <v>92</v>
      </c>
      <c r="C7" t="s">
        <v>93</v>
      </c>
      <c r="D7">
        <v>53</v>
      </c>
      <c r="E7">
        <v>134</v>
      </c>
    </row>
    <row r="8" spans="1:5" x14ac:dyDescent="0.25">
      <c r="A8">
        <v>30</v>
      </c>
      <c r="B8" t="s">
        <v>94</v>
      </c>
      <c r="C8" t="s">
        <v>95</v>
      </c>
      <c r="D8">
        <v>74</v>
      </c>
      <c r="E8">
        <v>154</v>
      </c>
    </row>
    <row r="9" spans="1:5" x14ac:dyDescent="0.25">
      <c r="A9">
        <v>30</v>
      </c>
      <c r="B9" t="s">
        <v>96</v>
      </c>
      <c r="C9" t="s">
        <v>13</v>
      </c>
      <c r="D9">
        <v>60</v>
      </c>
      <c r="E9">
        <v>159</v>
      </c>
    </row>
    <row r="10" spans="1:5" x14ac:dyDescent="0.25">
      <c r="A10">
        <v>30</v>
      </c>
      <c r="B10" t="s">
        <v>97</v>
      </c>
      <c r="C10" t="s">
        <v>98</v>
      </c>
      <c r="D10">
        <v>55</v>
      </c>
      <c r="E10">
        <v>98</v>
      </c>
    </row>
    <row r="11" spans="1:5" x14ac:dyDescent="0.25">
      <c r="A11">
        <v>40</v>
      </c>
      <c r="B11" t="s">
        <v>99</v>
      </c>
      <c r="C11" t="s">
        <v>100</v>
      </c>
      <c r="D11">
        <v>188</v>
      </c>
      <c r="E11">
        <v>103</v>
      </c>
    </row>
    <row r="12" spans="1:5" x14ac:dyDescent="0.25">
      <c r="A12">
        <v>40</v>
      </c>
      <c r="B12" t="s">
        <v>101</v>
      </c>
      <c r="C12" t="s">
        <v>102</v>
      </c>
      <c r="D12">
        <v>170</v>
      </c>
      <c r="E12">
        <v>85</v>
      </c>
    </row>
    <row r="13" spans="1:5" x14ac:dyDescent="0.25">
      <c r="A13">
        <v>30</v>
      </c>
      <c r="B13" t="s">
        <v>103</v>
      </c>
      <c r="C13" t="s">
        <v>104</v>
      </c>
      <c r="D13">
        <v>42</v>
      </c>
      <c r="E13">
        <v>140</v>
      </c>
    </row>
    <row r="14" spans="1:5" x14ac:dyDescent="0.25">
      <c r="A14">
        <v>20</v>
      </c>
      <c r="B14" t="s">
        <v>105</v>
      </c>
      <c r="C14" t="s">
        <v>106</v>
      </c>
      <c r="D14">
        <v>34</v>
      </c>
      <c r="E14">
        <v>137</v>
      </c>
    </row>
    <row r="15" spans="1:5" x14ac:dyDescent="0.25">
      <c r="A15">
        <v>40</v>
      </c>
      <c r="B15" t="s">
        <v>107</v>
      </c>
      <c r="C15" t="s">
        <v>108</v>
      </c>
      <c r="D15">
        <v>151</v>
      </c>
      <c r="E15">
        <v>89</v>
      </c>
    </row>
    <row r="16" spans="1:5" x14ac:dyDescent="0.25">
      <c r="A16">
        <v>40</v>
      </c>
      <c r="B16" t="s">
        <v>109</v>
      </c>
      <c r="C16" t="s">
        <v>110</v>
      </c>
      <c r="D16">
        <v>157</v>
      </c>
      <c r="E16">
        <v>127</v>
      </c>
    </row>
    <row r="17" spans="1:5" x14ac:dyDescent="0.25">
      <c r="A17">
        <v>20</v>
      </c>
      <c r="B17" t="s">
        <v>111</v>
      </c>
      <c r="C17" t="s">
        <v>112</v>
      </c>
      <c r="D17">
        <v>35</v>
      </c>
      <c r="E17">
        <v>94</v>
      </c>
    </row>
    <row r="18" spans="1:5" x14ac:dyDescent="0.25">
      <c r="A18">
        <v>20</v>
      </c>
      <c r="B18" t="s">
        <v>113</v>
      </c>
      <c r="C18" t="s">
        <v>114</v>
      </c>
      <c r="D18">
        <v>21</v>
      </c>
      <c r="E18">
        <v>116</v>
      </c>
    </row>
    <row r="19" spans="1:5" x14ac:dyDescent="0.25">
      <c r="A19">
        <v>20</v>
      </c>
      <c r="B19" t="s">
        <v>115</v>
      </c>
      <c r="C19" t="s">
        <v>116</v>
      </c>
      <c r="D19">
        <v>45</v>
      </c>
      <c r="E19">
        <v>100</v>
      </c>
    </row>
    <row r="20" spans="1:5" x14ac:dyDescent="0.25">
      <c r="A20">
        <v>20</v>
      </c>
      <c r="B20" t="s">
        <v>117</v>
      </c>
      <c r="C20" t="s">
        <v>118</v>
      </c>
      <c r="D20">
        <v>70</v>
      </c>
      <c r="E20">
        <v>106</v>
      </c>
    </row>
    <row r="21" spans="1:5" x14ac:dyDescent="0.25">
      <c r="A21">
        <v>40</v>
      </c>
      <c r="B21" t="s">
        <v>119</v>
      </c>
      <c r="C21" t="s">
        <v>120</v>
      </c>
      <c r="D21">
        <v>118</v>
      </c>
      <c r="E21">
        <v>113</v>
      </c>
    </row>
    <row r="22" spans="1:5" x14ac:dyDescent="0.25">
      <c r="A22">
        <v>20</v>
      </c>
      <c r="B22" t="s">
        <v>121</v>
      </c>
      <c r="C22" t="s">
        <v>25</v>
      </c>
      <c r="D22">
        <v>25</v>
      </c>
      <c r="E22">
        <v>100</v>
      </c>
    </row>
    <row r="23" spans="1:5" x14ac:dyDescent="0.25">
      <c r="A23">
        <v>20</v>
      </c>
      <c r="B23" t="s">
        <v>122</v>
      </c>
      <c r="C23" t="s">
        <v>123</v>
      </c>
      <c r="D23">
        <v>33</v>
      </c>
      <c r="E23">
        <v>166</v>
      </c>
    </row>
    <row r="24" spans="1:5" x14ac:dyDescent="0.25">
      <c r="A24">
        <v>20</v>
      </c>
      <c r="B24" t="s">
        <v>124</v>
      </c>
      <c r="C24" t="s">
        <v>125</v>
      </c>
      <c r="D24">
        <v>56</v>
      </c>
      <c r="E24">
        <v>161</v>
      </c>
    </row>
    <row r="25" spans="1:5" x14ac:dyDescent="0.25">
      <c r="A25">
        <v>20</v>
      </c>
      <c r="B25" t="s">
        <v>126</v>
      </c>
      <c r="C25" t="s">
        <v>127</v>
      </c>
      <c r="D25">
        <v>9</v>
      </c>
      <c r="E25">
        <v>129</v>
      </c>
    </row>
    <row r="26" spans="1:5" x14ac:dyDescent="0.25">
      <c r="A26">
        <v>10</v>
      </c>
      <c r="B26" t="s">
        <v>128</v>
      </c>
      <c r="C26" t="s">
        <v>129</v>
      </c>
      <c r="D26">
        <v>92</v>
      </c>
      <c r="E26">
        <v>167</v>
      </c>
    </row>
    <row r="27" spans="1:5" x14ac:dyDescent="0.25">
      <c r="A27">
        <v>10</v>
      </c>
      <c r="B27" t="s">
        <v>130</v>
      </c>
      <c r="C27" t="s">
        <v>131</v>
      </c>
      <c r="D27">
        <v>50</v>
      </c>
      <c r="E27">
        <v>142</v>
      </c>
    </row>
    <row r="28" spans="1:5" x14ac:dyDescent="0.25">
      <c r="A28">
        <v>10</v>
      </c>
      <c r="B28" t="s">
        <v>132</v>
      </c>
      <c r="C28" t="s">
        <v>133</v>
      </c>
      <c r="D28">
        <v>80</v>
      </c>
      <c r="E28">
        <v>130</v>
      </c>
    </row>
    <row r="29" spans="1:5" x14ac:dyDescent="0.25">
      <c r="A29">
        <v>10</v>
      </c>
      <c r="B29" t="s">
        <v>134</v>
      </c>
      <c r="C29" t="s">
        <v>135</v>
      </c>
      <c r="D29">
        <v>73</v>
      </c>
      <c r="E29">
        <v>115</v>
      </c>
    </row>
    <row r="30" spans="1:5" x14ac:dyDescent="0.25">
      <c r="A30">
        <v>40</v>
      </c>
      <c r="B30" t="s">
        <v>136</v>
      </c>
      <c r="C30" t="s">
        <v>137</v>
      </c>
      <c r="D30">
        <v>160</v>
      </c>
      <c r="E30">
        <v>75</v>
      </c>
    </row>
    <row r="31" spans="1:5" x14ac:dyDescent="0.25">
      <c r="A31">
        <v>10</v>
      </c>
      <c r="B31" t="s">
        <v>138</v>
      </c>
      <c r="C31" t="s">
        <v>139</v>
      </c>
      <c r="D31">
        <v>107</v>
      </c>
      <c r="E31">
        <v>135</v>
      </c>
    </row>
    <row r="32" spans="1:5" x14ac:dyDescent="0.25">
      <c r="A32">
        <v>10</v>
      </c>
      <c r="B32" t="s">
        <v>140</v>
      </c>
      <c r="C32" t="s">
        <v>15</v>
      </c>
      <c r="D32">
        <v>69</v>
      </c>
      <c r="E32">
        <v>174</v>
      </c>
    </row>
    <row r="33" spans="1:5" x14ac:dyDescent="0.25">
      <c r="A33">
        <v>10</v>
      </c>
      <c r="B33" t="s">
        <v>141</v>
      </c>
      <c r="C33" t="s">
        <v>142</v>
      </c>
      <c r="D33">
        <v>105</v>
      </c>
      <c r="E33">
        <v>123</v>
      </c>
    </row>
    <row r="34" spans="1:5" x14ac:dyDescent="0.25">
      <c r="A34">
        <v>10</v>
      </c>
      <c r="B34" t="s">
        <v>143</v>
      </c>
      <c r="C34" t="s">
        <v>144</v>
      </c>
      <c r="D34">
        <v>76</v>
      </c>
      <c r="E34">
        <v>178</v>
      </c>
    </row>
    <row r="35" spans="1:5" x14ac:dyDescent="0.25">
      <c r="A35">
        <v>10</v>
      </c>
      <c r="B35" t="s">
        <v>145</v>
      </c>
      <c r="C35" t="s">
        <v>146</v>
      </c>
      <c r="D35">
        <v>43</v>
      </c>
      <c r="E35">
        <v>125</v>
      </c>
    </row>
    <row r="36" spans="1:5" x14ac:dyDescent="0.25">
      <c r="A36">
        <v>40</v>
      </c>
      <c r="B36" t="s">
        <v>147</v>
      </c>
      <c r="C36" t="s">
        <v>148</v>
      </c>
      <c r="D36">
        <v>175</v>
      </c>
      <c r="E36">
        <v>90</v>
      </c>
    </row>
    <row r="37" spans="1:5" x14ac:dyDescent="0.25">
      <c r="A37">
        <v>50</v>
      </c>
      <c r="B37" t="s">
        <v>149</v>
      </c>
      <c r="C37" t="s">
        <v>150</v>
      </c>
      <c r="D37">
        <v>136</v>
      </c>
      <c r="E37">
        <v>16</v>
      </c>
    </row>
    <row r="38" spans="1:5" x14ac:dyDescent="0.25">
      <c r="A38">
        <v>50</v>
      </c>
      <c r="B38" t="s">
        <v>151</v>
      </c>
      <c r="C38" t="s">
        <v>152</v>
      </c>
      <c r="D38">
        <v>155</v>
      </c>
      <c r="E38">
        <v>32</v>
      </c>
    </row>
    <row r="39" spans="1:5" x14ac:dyDescent="0.25">
      <c r="A39">
        <v>60</v>
      </c>
      <c r="B39" t="s">
        <v>153</v>
      </c>
      <c r="C39" t="s">
        <v>154</v>
      </c>
      <c r="D39">
        <v>84</v>
      </c>
      <c r="E39">
        <v>82</v>
      </c>
    </row>
    <row r="40" spans="1:5" x14ac:dyDescent="0.25">
      <c r="A40">
        <v>60</v>
      </c>
      <c r="B40" t="s">
        <v>155</v>
      </c>
      <c r="C40" t="s">
        <v>156</v>
      </c>
      <c r="D40">
        <v>127</v>
      </c>
      <c r="E40">
        <v>58</v>
      </c>
    </row>
    <row r="41" spans="1:5" x14ac:dyDescent="0.25">
      <c r="A41">
        <v>50</v>
      </c>
      <c r="B41" t="s">
        <v>157</v>
      </c>
      <c r="C41" t="s">
        <v>158</v>
      </c>
      <c r="D41">
        <v>57</v>
      </c>
      <c r="E41">
        <v>72</v>
      </c>
    </row>
    <row r="42" spans="1:5" x14ac:dyDescent="0.25">
      <c r="A42">
        <v>50</v>
      </c>
      <c r="B42" t="s">
        <v>159</v>
      </c>
      <c r="C42" t="s">
        <v>54</v>
      </c>
      <c r="D42">
        <v>77</v>
      </c>
      <c r="E42">
        <v>62</v>
      </c>
    </row>
    <row r="43" spans="1:5" x14ac:dyDescent="0.25">
      <c r="A43">
        <v>60</v>
      </c>
      <c r="B43" t="s">
        <v>160</v>
      </c>
      <c r="C43" t="s">
        <v>161</v>
      </c>
      <c r="D43">
        <v>108</v>
      </c>
      <c r="E43">
        <v>33</v>
      </c>
    </row>
    <row r="44" spans="1:5" x14ac:dyDescent="0.25">
      <c r="A44">
        <v>60</v>
      </c>
      <c r="B44" t="s">
        <v>162</v>
      </c>
      <c r="C44" t="s">
        <v>163</v>
      </c>
      <c r="D44">
        <v>140</v>
      </c>
      <c r="E44">
        <v>42</v>
      </c>
    </row>
    <row r="45" spans="1:5" x14ac:dyDescent="0.25">
      <c r="A45">
        <v>50</v>
      </c>
      <c r="B45" t="s">
        <v>164</v>
      </c>
      <c r="C45" t="s">
        <v>50</v>
      </c>
      <c r="D45">
        <v>44</v>
      </c>
      <c r="E45">
        <v>74</v>
      </c>
    </row>
    <row r="46" spans="1:5" x14ac:dyDescent="0.25">
      <c r="A46">
        <v>60</v>
      </c>
      <c r="B46" t="s">
        <v>165</v>
      </c>
      <c r="C46" t="s">
        <v>166</v>
      </c>
      <c r="D46">
        <v>106</v>
      </c>
      <c r="E46">
        <v>72</v>
      </c>
    </row>
    <row r="47" spans="1:5" x14ac:dyDescent="0.25">
      <c r="A47">
        <v>50</v>
      </c>
      <c r="B47" t="s">
        <v>167</v>
      </c>
      <c r="C47" t="s">
        <v>168</v>
      </c>
      <c r="D47">
        <v>149</v>
      </c>
      <c r="E47">
        <v>53</v>
      </c>
    </row>
    <row r="48" spans="1:5" x14ac:dyDescent="0.25">
      <c r="A48">
        <v>50</v>
      </c>
      <c r="B48" t="s">
        <v>169</v>
      </c>
      <c r="C48" t="s">
        <v>170</v>
      </c>
      <c r="D48">
        <v>99</v>
      </c>
      <c r="E48">
        <v>11</v>
      </c>
    </row>
    <row r="49" spans="1:5" x14ac:dyDescent="0.25">
      <c r="A49">
        <v>50</v>
      </c>
      <c r="B49" t="s">
        <v>171</v>
      </c>
      <c r="C49" t="s">
        <v>172</v>
      </c>
      <c r="D49">
        <v>107</v>
      </c>
      <c r="E49">
        <v>56</v>
      </c>
    </row>
    <row r="50" spans="1:5" x14ac:dyDescent="0.25">
      <c r="A50">
        <v>40</v>
      </c>
      <c r="B50" t="s">
        <v>173</v>
      </c>
      <c r="C50" t="s">
        <v>174</v>
      </c>
      <c r="D50">
        <v>116</v>
      </c>
      <c r="E50">
        <v>78</v>
      </c>
    </row>
    <row r="51" spans="1:5" x14ac:dyDescent="0.25">
      <c r="A51">
        <v>50</v>
      </c>
      <c r="B51" t="s">
        <v>175</v>
      </c>
      <c r="C51" t="s">
        <v>176</v>
      </c>
      <c r="D51">
        <v>86</v>
      </c>
      <c r="E51">
        <v>75</v>
      </c>
    </row>
    <row r="52" spans="1:5" x14ac:dyDescent="0.25">
      <c r="A52">
        <v>60</v>
      </c>
      <c r="B52" t="s">
        <v>177</v>
      </c>
      <c r="C52" t="s">
        <v>178</v>
      </c>
      <c r="D52">
        <v>131</v>
      </c>
      <c r="E52">
        <v>31</v>
      </c>
    </row>
    <row r="53" spans="1:5" x14ac:dyDescent="0.25">
      <c r="A53">
        <v>50</v>
      </c>
      <c r="B53" t="s">
        <v>179</v>
      </c>
      <c r="C53" t="s">
        <v>180</v>
      </c>
      <c r="D53">
        <v>137</v>
      </c>
      <c r="E53">
        <v>32</v>
      </c>
    </row>
    <row r="54" spans="1:5" x14ac:dyDescent="0.25">
      <c r="A54">
        <v>50</v>
      </c>
      <c r="B54" t="s">
        <v>181</v>
      </c>
      <c r="C54" t="s">
        <v>182</v>
      </c>
      <c r="D54">
        <v>93</v>
      </c>
      <c r="E54">
        <v>41</v>
      </c>
    </row>
    <row r="55" spans="1:5" x14ac:dyDescent="0.25">
      <c r="A55">
        <v>50</v>
      </c>
      <c r="B55" t="s">
        <v>183</v>
      </c>
      <c r="C55" t="s">
        <v>184</v>
      </c>
      <c r="D55">
        <v>128</v>
      </c>
      <c r="E55">
        <v>52</v>
      </c>
    </row>
    <row r="56" spans="1:5" x14ac:dyDescent="0.25">
      <c r="A56">
        <v>50</v>
      </c>
      <c r="B56" t="s">
        <v>185</v>
      </c>
      <c r="C56" t="s">
        <v>186</v>
      </c>
      <c r="D56">
        <v>159</v>
      </c>
      <c r="E56">
        <v>47</v>
      </c>
    </row>
    <row r="57" spans="1:5" x14ac:dyDescent="0.25">
      <c r="A57">
        <v>50</v>
      </c>
      <c r="B57" t="s">
        <v>187</v>
      </c>
      <c r="C57" t="s">
        <v>188</v>
      </c>
      <c r="D57">
        <v>126</v>
      </c>
      <c r="E57">
        <v>14</v>
      </c>
    </row>
    <row r="58" spans="1:5" x14ac:dyDescent="0.25">
      <c r="A58">
        <v>60</v>
      </c>
      <c r="B58" t="s">
        <v>189</v>
      </c>
      <c r="C58" t="s">
        <v>190</v>
      </c>
      <c r="D58">
        <v>82</v>
      </c>
      <c r="E58">
        <v>50</v>
      </c>
    </row>
    <row r="59" spans="1:5" x14ac:dyDescent="0.25">
      <c r="A59">
        <v>50</v>
      </c>
      <c r="B59" t="s">
        <v>191</v>
      </c>
      <c r="C59" t="s">
        <v>192</v>
      </c>
      <c r="D59">
        <v>76</v>
      </c>
      <c r="E59">
        <v>32</v>
      </c>
    </row>
    <row r="60" spans="1:5" x14ac:dyDescent="0.25">
      <c r="A60">
        <v>60</v>
      </c>
      <c r="B60" t="s">
        <v>193</v>
      </c>
      <c r="C60" t="s">
        <v>194</v>
      </c>
      <c r="D60">
        <v>67</v>
      </c>
      <c r="E60">
        <v>70</v>
      </c>
    </row>
    <row r="61" spans="1:5" x14ac:dyDescent="0.25">
      <c r="A61">
        <v>40</v>
      </c>
      <c r="B61" t="s">
        <v>195</v>
      </c>
      <c r="C61" t="s">
        <v>196</v>
      </c>
      <c r="D61">
        <v>131</v>
      </c>
      <c r="E61">
        <v>108</v>
      </c>
    </row>
    <row r="62" spans="1:5" x14ac:dyDescent="0.25">
      <c r="A62">
        <v>50</v>
      </c>
      <c r="B62" t="s">
        <v>197</v>
      </c>
      <c r="C62" t="s">
        <v>198</v>
      </c>
      <c r="D62">
        <v>117</v>
      </c>
      <c r="E62">
        <v>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22C9B-B989-4B60-A34D-9D223A0C2710}">
  <dimension ref="A1:C11"/>
  <sheetViews>
    <sheetView tabSelected="1" workbookViewId="0">
      <selection activeCell="B15" sqref="B15"/>
    </sheetView>
  </sheetViews>
  <sheetFormatPr defaultRowHeight="15" x14ac:dyDescent="0.25"/>
  <cols>
    <col min="1" max="1" width="17.28515625" bestFit="1" customWidth="1"/>
    <col min="2" max="2" width="44.140625" bestFit="1" customWidth="1"/>
    <col min="3" max="3" width="24.5703125" bestFit="1" customWidth="1"/>
  </cols>
  <sheetData>
    <row r="1" spans="1:3" x14ac:dyDescent="0.25">
      <c r="A1" s="71" t="s">
        <v>206</v>
      </c>
      <c r="B1" s="71" t="s">
        <v>261</v>
      </c>
      <c r="C1" s="71" t="s">
        <v>263</v>
      </c>
    </row>
    <row r="2" spans="1:3" x14ac:dyDescent="0.25">
      <c r="A2" t="s">
        <v>262</v>
      </c>
      <c r="B2" t="s">
        <v>264</v>
      </c>
      <c r="C2" t="s">
        <v>265</v>
      </c>
    </row>
    <row r="3" spans="1:3" x14ac:dyDescent="0.25">
      <c r="A3" t="s">
        <v>266</v>
      </c>
      <c r="B3" t="s">
        <v>266</v>
      </c>
      <c r="C3" t="s">
        <v>269</v>
      </c>
    </row>
    <row r="4" spans="1:3" x14ac:dyDescent="0.25">
      <c r="A4" t="s">
        <v>267</v>
      </c>
      <c r="B4" t="s">
        <v>268</v>
      </c>
      <c r="C4" t="s">
        <v>269</v>
      </c>
    </row>
    <row r="5" spans="1:3" x14ac:dyDescent="0.25">
      <c r="A5" t="s">
        <v>272</v>
      </c>
      <c r="B5" t="s">
        <v>275</v>
      </c>
      <c r="C5" t="s">
        <v>273</v>
      </c>
    </row>
    <row r="6" spans="1:3" x14ac:dyDescent="0.25">
      <c r="A6" t="s">
        <v>270</v>
      </c>
      <c r="B6" t="s">
        <v>274</v>
      </c>
      <c r="C6" t="s">
        <v>277</v>
      </c>
    </row>
    <row r="7" spans="1:3" x14ac:dyDescent="0.25">
      <c r="A7" t="s">
        <v>271</v>
      </c>
      <c r="B7" t="s">
        <v>276</v>
      </c>
      <c r="C7" t="s">
        <v>278</v>
      </c>
    </row>
    <row r="8" spans="1:3" x14ac:dyDescent="0.25">
      <c r="A8" t="s">
        <v>279</v>
      </c>
      <c r="B8" t="s">
        <v>280</v>
      </c>
      <c r="C8" t="s">
        <v>265</v>
      </c>
    </row>
    <row r="9" spans="1:3" x14ac:dyDescent="0.25">
      <c r="A9" t="s">
        <v>281</v>
      </c>
      <c r="B9" t="s">
        <v>282</v>
      </c>
      <c r="C9" t="s">
        <v>265</v>
      </c>
    </row>
    <row r="10" spans="1:3" x14ac:dyDescent="0.25">
      <c r="A10" t="s">
        <v>262</v>
      </c>
      <c r="B10" t="s">
        <v>283</v>
      </c>
      <c r="C10" t="s">
        <v>284</v>
      </c>
    </row>
    <row r="11" spans="1:3" x14ac:dyDescent="0.25">
      <c r="A11" t="s">
        <v>285</v>
      </c>
      <c r="B11" t="s">
        <v>286</v>
      </c>
      <c r="C11" t="s">
        <v>284</v>
      </c>
    </row>
  </sheetData>
  <phoneticPr fontId="18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9422637592CB41835007C2AD00C54E" ma:contentTypeVersion="13" ma:contentTypeDescription="Create a new document." ma:contentTypeScope="" ma:versionID="a94b42f50a55afe0d65f4d970b7abce2">
  <xsd:schema xmlns:xsd="http://www.w3.org/2001/XMLSchema" xmlns:xs="http://www.w3.org/2001/XMLSchema" xmlns:p="http://schemas.microsoft.com/office/2006/metadata/properties" xmlns:ns3="129aa98f-78da-4146-9458-7848a49062dc" xmlns:ns4="0fa9a31b-78ba-43bb-be42-1524db0ae48a" targetNamespace="http://schemas.microsoft.com/office/2006/metadata/properties" ma:root="true" ma:fieldsID="8ed46a97143fd7506bff4c84c3691172" ns3:_="" ns4:_="">
    <xsd:import namespace="129aa98f-78da-4146-9458-7848a49062dc"/>
    <xsd:import namespace="0fa9a31b-78ba-43bb-be42-1524db0ae48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aa98f-78da-4146-9458-7848a49062d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9a31b-78ba-43bb-be42-1524db0ae4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94FC2C-D7C1-4B54-BD12-F337E00859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aa98f-78da-4146-9458-7848a49062dc"/>
    <ds:schemaRef ds:uri="0fa9a31b-78ba-43bb-be42-1524db0ae4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7A869B-5064-4351-B834-966C621A3B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CE0E46-DFAC-4264-B5F5-53DCDB7C50A6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129aa98f-78da-4146-9458-7848a49062d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0fa9a31b-78ba-43bb-be42-1524db0ae48a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Farm inputs</vt:lpstr>
      <vt:lpstr>North</vt:lpstr>
      <vt:lpstr>Central</vt:lpstr>
      <vt:lpstr>Aggregated</vt:lpstr>
      <vt:lpstr>Distance</vt:lpstr>
      <vt:lpstr>SimaPro 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Vunnava, Venkata Sai Gargeya</dc:creator>
  <cp:lastModifiedBy>Vunnava, Venkata Sai Gargeya</cp:lastModifiedBy>
  <dcterms:created xsi:type="dcterms:W3CDTF">2020-02-26T19:59:00Z</dcterms:created>
  <dcterms:modified xsi:type="dcterms:W3CDTF">2020-02-28T01:21:52Z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0x0101007B9422637592CB41835007C2AD00C54E</vt:lpwstr>
  </property>
</Properties>
</file>