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7700dd30f5c3b7f9/Purdue/ME 69800/FROM OOW/Thesis/"/>
    </mc:Choice>
  </mc:AlternateContent>
  <xr:revisionPtr revIDLastSave="100" documentId="11_5CF7E33197D0E45AA043270FAE7381C7C852F102" xr6:coauthVersionLast="46" xr6:coauthVersionMax="46" xr10:uidLastSave="{6BB81ECB-7955-44D1-830F-D17FAD4D78E1}"/>
  <bookViews>
    <workbookView xWindow="-108" yWindow="-108" windowWidth="23256" windowHeight="12576" activeTab="1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6" i="2" l="1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M15" i="2"/>
  <c r="AK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15" i="2"/>
  <c r="D14" i="2"/>
  <c r="F6" i="3"/>
  <c r="F9" i="3"/>
  <c r="C15" i="3" l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D35" i="3" s="1"/>
  <c r="F20" i="3"/>
  <c r="D23" i="3"/>
  <c r="F28" i="3"/>
  <c r="D31" i="3"/>
  <c r="E23" i="3"/>
  <c r="E35" i="3"/>
  <c r="C4" i="3"/>
  <c r="F15" i="3"/>
  <c r="D18" i="3"/>
  <c r="F19" i="3"/>
  <c r="D22" i="3"/>
  <c r="F23" i="3"/>
  <c r="D26" i="3"/>
  <c r="F27" i="3"/>
  <c r="D30" i="3"/>
  <c r="F31" i="3"/>
  <c r="D34" i="3"/>
  <c r="F35" i="3"/>
  <c r="E15" i="3"/>
  <c r="E27" i="3"/>
  <c r="E31" i="3"/>
  <c r="E26" i="3"/>
  <c r="E30" i="3"/>
  <c r="E34" i="3"/>
  <c r="E18" i="3"/>
  <c r="D17" i="3"/>
  <c r="F18" i="3"/>
  <c r="D21" i="3"/>
  <c r="F22" i="3"/>
  <c r="D25" i="3"/>
  <c r="F26" i="3"/>
  <c r="D29" i="3"/>
  <c r="F30" i="3"/>
  <c r="D33" i="3"/>
  <c r="F34" i="3"/>
  <c r="F16" i="3"/>
  <c r="E17" i="3"/>
  <c r="E21" i="3"/>
  <c r="E25" i="3"/>
  <c r="E29" i="3"/>
  <c r="E33" i="3"/>
  <c r="E22" i="3"/>
  <c r="D16" i="3"/>
  <c r="F17" i="3"/>
  <c r="D20" i="3"/>
  <c r="F21" i="3"/>
  <c r="D24" i="3"/>
  <c r="F25" i="3"/>
  <c r="D28" i="3"/>
  <c r="F29" i="3"/>
  <c r="D32" i="3"/>
  <c r="F33" i="3"/>
  <c r="X24" i="1"/>
  <c r="X45" i="1"/>
  <c r="W39" i="1"/>
  <c r="Q18" i="1"/>
  <c r="R18" i="1" s="1"/>
  <c r="Q34" i="1"/>
  <c r="R34" i="1" s="1"/>
  <c r="Q50" i="1"/>
  <c r="R50" i="1" s="1"/>
  <c r="K19" i="1"/>
  <c r="L19" i="1" s="1"/>
  <c r="K35" i="1"/>
  <c r="L35" i="1" s="1"/>
  <c r="K51" i="1"/>
  <c r="L51" i="1" s="1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D16" i="2"/>
  <c r="AE16" i="2" s="1"/>
  <c r="AD17" i="2"/>
  <c r="AE17" i="2" s="1"/>
  <c r="AD18" i="2"/>
  <c r="AE18" i="2" s="1"/>
  <c r="AD19" i="2"/>
  <c r="AE19" i="2" s="1"/>
  <c r="AD20" i="2"/>
  <c r="AE20" i="2" s="1"/>
  <c r="AD21" i="2"/>
  <c r="AE21" i="2" s="1"/>
  <c r="AD22" i="2"/>
  <c r="AE22" i="2" s="1"/>
  <c r="AD23" i="2"/>
  <c r="AE23" i="2" s="1"/>
  <c r="AD24" i="2"/>
  <c r="AE24" i="2" s="1"/>
  <c r="AD25" i="2"/>
  <c r="AE25" i="2" s="1"/>
  <c r="AD26" i="2"/>
  <c r="AE26" i="2" s="1"/>
  <c r="AD27" i="2"/>
  <c r="AE27" i="2" s="1"/>
  <c r="AD28" i="2"/>
  <c r="AE28" i="2" s="1"/>
  <c r="AD29" i="2"/>
  <c r="AE29" i="2" s="1"/>
  <c r="Q30" i="2"/>
  <c r="R30" i="2" s="1"/>
  <c r="Q31" i="2"/>
  <c r="R31" i="2" s="1"/>
  <c r="Q32" i="2"/>
  <c r="R32" i="2" s="1"/>
  <c r="Q33" i="2"/>
  <c r="R33" i="2" s="1"/>
  <c r="Q34" i="2"/>
  <c r="R34" i="2" s="1"/>
  <c r="Q35" i="2"/>
  <c r="R35" i="2" s="1"/>
  <c r="Q36" i="2"/>
  <c r="R36" i="2" s="1"/>
  <c r="Q37" i="2"/>
  <c r="R37" i="2" s="1"/>
  <c r="Q38" i="2"/>
  <c r="R38" i="2" s="1"/>
  <c r="Q39" i="2"/>
  <c r="R39" i="2" s="1"/>
  <c r="Q40" i="2"/>
  <c r="R40" i="2" s="1"/>
  <c r="Q41" i="2"/>
  <c r="R41" i="2" s="1"/>
  <c r="Q42" i="2"/>
  <c r="R42" i="2" s="1"/>
  <c r="Q43" i="2"/>
  <c r="R43" i="2" s="1"/>
  <c r="Q44" i="2"/>
  <c r="R44" i="2" s="1"/>
  <c r="Q45" i="2"/>
  <c r="R45" i="2" s="1"/>
  <c r="Q46" i="2"/>
  <c r="R46" i="2" s="1"/>
  <c r="Q47" i="2"/>
  <c r="R47" i="2" s="1"/>
  <c r="Q48" i="2"/>
  <c r="R48" i="2" s="1"/>
  <c r="Q49" i="2"/>
  <c r="R49" i="2" s="1"/>
  <c r="Q50" i="2"/>
  <c r="R50" i="2" s="1"/>
  <c r="Q51" i="2"/>
  <c r="R51" i="2" s="1"/>
  <c r="Q52" i="2"/>
  <c r="R52" i="2" s="1"/>
  <c r="Q53" i="2"/>
  <c r="R53" i="2" s="1"/>
  <c r="Q54" i="2"/>
  <c r="R54" i="2" s="1"/>
  <c r="Q55" i="2"/>
  <c r="R55" i="2" s="1"/>
  <c r="Q56" i="2"/>
  <c r="R56" i="2" s="1"/>
  <c r="Q57" i="2"/>
  <c r="R57" i="2" s="1"/>
  <c r="Q58" i="2"/>
  <c r="R58" i="2" s="1"/>
  <c r="Q59" i="2"/>
  <c r="R59" i="2" s="1"/>
  <c r="Q60" i="2"/>
  <c r="R60" i="2" s="1"/>
  <c r="Q61" i="2"/>
  <c r="R61" i="2" s="1"/>
  <c r="X16" i="2"/>
  <c r="Y16" i="2" s="1"/>
  <c r="X17" i="2"/>
  <c r="Y17" i="2" s="1"/>
  <c r="X18" i="2"/>
  <c r="Y18" i="2" s="1"/>
  <c r="X19" i="2"/>
  <c r="Y19" i="2" s="1"/>
  <c r="X20" i="2"/>
  <c r="Y20" i="2" s="1"/>
  <c r="X21" i="2"/>
  <c r="Y21" i="2" s="1"/>
  <c r="X22" i="2"/>
  <c r="Y22" i="2" s="1"/>
  <c r="X23" i="2"/>
  <c r="Y23" i="2" s="1"/>
  <c r="X24" i="2"/>
  <c r="Y24" i="2" s="1"/>
  <c r="X25" i="2"/>
  <c r="Y25" i="2" s="1"/>
  <c r="X26" i="2"/>
  <c r="Y26" i="2" s="1"/>
  <c r="X27" i="2"/>
  <c r="Y27" i="2" s="1"/>
  <c r="X28" i="2"/>
  <c r="Y28" i="2" s="1"/>
  <c r="X29" i="2"/>
  <c r="Y29" i="2" s="1"/>
  <c r="X30" i="2"/>
  <c r="Y30" i="2" s="1"/>
  <c r="X31" i="2"/>
  <c r="Y31" i="2" s="1"/>
  <c r="X32" i="2"/>
  <c r="Y32" i="2" s="1"/>
  <c r="X33" i="2"/>
  <c r="Y33" i="2" s="1"/>
  <c r="X34" i="2"/>
  <c r="Y34" i="2" s="1"/>
  <c r="X35" i="2"/>
  <c r="Y35" i="2" s="1"/>
  <c r="X36" i="2"/>
  <c r="Y36" i="2" s="1"/>
  <c r="X37" i="2"/>
  <c r="Y37" i="2" s="1"/>
  <c r="X38" i="2"/>
  <c r="Y38" i="2" s="1"/>
  <c r="X39" i="2"/>
  <c r="Y39" i="2" s="1"/>
  <c r="X40" i="2"/>
  <c r="Y40" i="2" s="1"/>
  <c r="X41" i="2"/>
  <c r="Y41" i="2" s="1"/>
  <c r="X42" i="2"/>
  <c r="Y42" i="2" s="1"/>
  <c r="X43" i="2"/>
  <c r="Y43" i="2" s="1"/>
  <c r="X44" i="2"/>
  <c r="Y44" i="2" s="1"/>
  <c r="X45" i="2"/>
  <c r="Y45" i="2" s="1"/>
  <c r="X46" i="2"/>
  <c r="Y46" i="2" s="1"/>
  <c r="X47" i="2"/>
  <c r="Y47" i="2" s="1"/>
  <c r="X48" i="2"/>
  <c r="Y48" i="2" s="1"/>
  <c r="X49" i="2"/>
  <c r="Y49" i="2" s="1"/>
  <c r="X50" i="2"/>
  <c r="Y50" i="2" s="1"/>
  <c r="X51" i="2"/>
  <c r="Y51" i="2" s="1"/>
  <c r="X52" i="2"/>
  <c r="Y52" i="2" s="1"/>
  <c r="X53" i="2"/>
  <c r="Y53" i="2" s="1"/>
  <c r="X54" i="2"/>
  <c r="Y54" i="2" s="1"/>
  <c r="X55" i="2"/>
  <c r="Y55" i="2" s="1"/>
  <c r="X56" i="2"/>
  <c r="Y56" i="2" s="1"/>
  <c r="X57" i="2"/>
  <c r="Y57" i="2" s="1"/>
  <c r="X58" i="2"/>
  <c r="Y58" i="2" s="1"/>
  <c r="X59" i="2"/>
  <c r="Y59" i="2" s="1"/>
  <c r="X60" i="2"/>
  <c r="Y60" i="2" s="1"/>
  <c r="X61" i="2"/>
  <c r="Y61" i="2" s="1"/>
  <c r="AJ15" i="2"/>
  <c r="AD15" i="2"/>
  <c r="AE15" i="2" s="1"/>
  <c r="X15" i="2"/>
  <c r="Y15" i="2" s="1"/>
  <c r="Q16" i="2"/>
  <c r="R16" i="2" s="1"/>
  <c r="Q17" i="2"/>
  <c r="R17" i="2" s="1"/>
  <c r="Q18" i="2"/>
  <c r="R18" i="2" s="1"/>
  <c r="Q19" i="2"/>
  <c r="R19" i="2" s="1"/>
  <c r="Q20" i="2"/>
  <c r="R20" i="2" s="1"/>
  <c r="Q21" i="2"/>
  <c r="R21" i="2" s="1"/>
  <c r="Q22" i="2"/>
  <c r="R22" i="2" s="1"/>
  <c r="Q23" i="2"/>
  <c r="R23" i="2" s="1"/>
  <c r="Q24" i="2"/>
  <c r="R24" i="2" s="1"/>
  <c r="Q25" i="2"/>
  <c r="R25" i="2" s="1"/>
  <c r="Q26" i="2"/>
  <c r="R26" i="2" s="1"/>
  <c r="Q27" i="2"/>
  <c r="R27" i="2" s="1"/>
  <c r="Q28" i="2"/>
  <c r="R28" i="2" s="1"/>
  <c r="Q29" i="2"/>
  <c r="R29" i="2" s="1"/>
  <c r="AD30" i="2"/>
  <c r="AE30" i="2" s="1"/>
  <c r="AD31" i="2"/>
  <c r="AE31" i="2" s="1"/>
  <c r="AD32" i="2"/>
  <c r="AE32" i="2" s="1"/>
  <c r="AD33" i="2"/>
  <c r="AE33" i="2" s="1"/>
  <c r="AD34" i="2"/>
  <c r="AE34" i="2" s="1"/>
  <c r="AD35" i="2"/>
  <c r="AE35" i="2" s="1"/>
  <c r="AD36" i="2"/>
  <c r="AE36" i="2" s="1"/>
  <c r="AD37" i="2"/>
  <c r="AE37" i="2" s="1"/>
  <c r="AD38" i="2"/>
  <c r="AE38" i="2" s="1"/>
  <c r="AD39" i="2"/>
  <c r="AE39" i="2" s="1"/>
  <c r="AD40" i="2"/>
  <c r="AE40" i="2" s="1"/>
  <c r="AD41" i="2"/>
  <c r="AE41" i="2" s="1"/>
  <c r="AD42" i="2"/>
  <c r="AE42" i="2" s="1"/>
  <c r="AD43" i="2"/>
  <c r="AE43" i="2" s="1"/>
  <c r="AD44" i="2"/>
  <c r="AE44" i="2" s="1"/>
  <c r="AD45" i="2"/>
  <c r="AE45" i="2" s="1"/>
  <c r="AD46" i="2"/>
  <c r="AE46" i="2" s="1"/>
  <c r="AD47" i="2"/>
  <c r="AE47" i="2" s="1"/>
  <c r="AD48" i="2"/>
  <c r="AE48" i="2" s="1"/>
  <c r="AD49" i="2"/>
  <c r="AE49" i="2" s="1"/>
  <c r="AD50" i="2"/>
  <c r="AE50" i="2" s="1"/>
  <c r="AD51" i="2"/>
  <c r="AE51" i="2" s="1"/>
  <c r="AD52" i="2"/>
  <c r="AE52" i="2" s="1"/>
  <c r="AD53" i="2"/>
  <c r="AE53" i="2" s="1"/>
  <c r="AD54" i="2"/>
  <c r="AE54" i="2" s="1"/>
  <c r="AD55" i="2"/>
  <c r="AE55" i="2" s="1"/>
  <c r="AD56" i="2"/>
  <c r="AE56" i="2" s="1"/>
  <c r="AD57" i="2"/>
  <c r="AE57" i="2" s="1"/>
  <c r="AD58" i="2"/>
  <c r="AE58" i="2" s="1"/>
  <c r="AD59" i="2"/>
  <c r="AE59" i="2" s="1"/>
  <c r="AD60" i="2"/>
  <c r="AE60" i="2" s="1"/>
  <c r="AD61" i="2"/>
  <c r="AE61" i="2" s="1"/>
  <c r="Q15" i="2"/>
  <c r="R15" i="2" s="1"/>
  <c r="J4" i="2"/>
  <c r="C3" i="2"/>
  <c r="C2" i="2"/>
  <c r="U11" i="1"/>
  <c r="U12" i="1"/>
  <c r="U13" i="1"/>
  <c r="U14" i="1"/>
  <c r="U15" i="1"/>
  <c r="U16" i="1"/>
  <c r="U17" i="1"/>
  <c r="W17" i="1" s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10" i="1"/>
  <c r="C3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10" i="1"/>
  <c r="F6" i="2"/>
  <c r="AN18" i="2" s="1"/>
  <c r="C4" i="1"/>
  <c r="B10" i="1"/>
  <c r="AN58" i="2" l="1"/>
  <c r="AP36" i="2"/>
  <c r="AO22" i="2"/>
  <c r="AP43" i="2"/>
  <c r="AN57" i="2"/>
  <c r="AN33" i="2"/>
  <c r="AN25" i="2"/>
  <c r="AN17" i="2"/>
  <c r="C15" i="2"/>
  <c r="D15" i="2" s="1"/>
  <c r="AO29" i="2"/>
  <c r="AN40" i="2"/>
  <c r="AN32" i="2"/>
  <c r="AN24" i="2"/>
  <c r="F9" i="2"/>
  <c r="AP50" i="2"/>
  <c r="X47" i="1"/>
  <c r="W14" i="1"/>
  <c r="W30" i="1"/>
  <c r="W46" i="1"/>
  <c r="W54" i="1"/>
  <c r="X15" i="1"/>
  <c r="Y15" i="1" s="1"/>
  <c r="Z15" i="1" s="1"/>
  <c r="X23" i="1"/>
  <c r="Y23" i="1" s="1"/>
  <c r="Z23" i="1" s="1"/>
  <c r="X31" i="1"/>
  <c r="X39" i="1"/>
  <c r="Y39" i="1" s="1"/>
  <c r="Z39" i="1" s="1"/>
  <c r="X55" i="1"/>
  <c r="W22" i="1"/>
  <c r="W38" i="1"/>
  <c r="Q11" i="1"/>
  <c r="R11" i="1" s="1"/>
  <c r="Q19" i="1"/>
  <c r="R19" i="1" s="1"/>
  <c r="Q27" i="1"/>
  <c r="R27" i="1" s="1"/>
  <c r="Q35" i="1"/>
  <c r="R35" i="1" s="1"/>
  <c r="Q43" i="1"/>
  <c r="R43" i="1" s="1"/>
  <c r="Q51" i="1"/>
  <c r="R51" i="1" s="1"/>
  <c r="K12" i="1"/>
  <c r="L12" i="1" s="1"/>
  <c r="K20" i="1"/>
  <c r="L20" i="1" s="1"/>
  <c r="K28" i="1"/>
  <c r="L28" i="1" s="1"/>
  <c r="K36" i="1"/>
  <c r="L36" i="1" s="1"/>
  <c r="K44" i="1"/>
  <c r="L44" i="1" s="1"/>
  <c r="K52" i="1"/>
  <c r="L52" i="1" s="1"/>
  <c r="K56" i="1"/>
  <c r="L56" i="1" s="1"/>
  <c r="K40" i="1"/>
  <c r="L40" i="1" s="1"/>
  <c r="K24" i="1"/>
  <c r="L24" i="1" s="1"/>
  <c r="Q55" i="1"/>
  <c r="R55" i="1" s="1"/>
  <c r="Q39" i="1"/>
  <c r="R39" i="1" s="1"/>
  <c r="Q23" i="1"/>
  <c r="R23" i="1" s="1"/>
  <c r="W44" i="1"/>
  <c r="W23" i="1"/>
  <c r="X50" i="1"/>
  <c r="X29" i="1"/>
  <c r="AP59" i="2"/>
  <c r="AP52" i="2"/>
  <c r="AO45" i="2"/>
  <c r="AO38" i="2"/>
  <c r="AO31" i="2"/>
  <c r="X11" i="1"/>
  <c r="AO16" i="2"/>
  <c r="AN19" i="2"/>
  <c r="AO24" i="2"/>
  <c r="AN27" i="2"/>
  <c r="AO32" i="2"/>
  <c r="AN35" i="2"/>
  <c r="AO40" i="2"/>
  <c r="AN43" i="2"/>
  <c r="AO48" i="2"/>
  <c r="AN51" i="2"/>
  <c r="AO56" i="2"/>
  <c r="AN59" i="2"/>
  <c r="AO19" i="2"/>
  <c r="AN22" i="2"/>
  <c r="AO27" i="2"/>
  <c r="AN30" i="2"/>
  <c r="AO35" i="2"/>
  <c r="AN38" i="2"/>
  <c r="AO43" i="2"/>
  <c r="AN46" i="2"/>
  <c r="AO51" i="2"/>
  <c r="AN54" i="2"/>
  <c r="AO59" i="2"/>
  <c r="AO17" i="2"/>
  <c r="AN20" i="2"/>
  <c r="AO25" i="2"/>
  <c r="AN28" i="2"/>
  <c r="AO33" i="2"/>
  <c r="AN36" i="2"/>
  <c r="AO41" i="2"/>
  <c r="AN44" i="2"/>
  <c r="AO49" i="2"/>
  <c r="AN52" i="2"/>
  <c r="AO57" i="2"/>
  <c r="AN60" i="2"/>
  <c r="AO15" i="2"/>
  <c r="AO20" i="2"/>
  <c r="AN23" i="2"/>
  <c r="AO28" i="2"/>
  <c r="AN31" i="2"/>
  <c r="AO36" i="2"/>
  <c r="AN39" i="2"/>
  <c r="AO44" i="2"/>
  <c r="AN47" i="2"/>
  <c r="AO52" i="2"/>
  <c r="AN55" i="2"/>
  <c r="AO60" i="2"/>
  <c r="AN15" i="2"/>
  <c r="AO18" i="2"/>
  <c r="AN21" i="2"/>
  <c r="AO26" i="2"/>
  <c r="AN29" i="2"/>
  <c r="AO34" i="2"/>
  <c r="AN37" i="2"/>
  <c r="AO42" i="2"/>
  <c r="AN45" i="2"/>
  <c r="AO50" i="2"/>
  <c r="AN53" i="2"/>
  <c r="AO58" i="2"/>
  <c r="AN61" i="2"/>
  <c r="K53" i="1"/>
  <c r="L53" i="1" s="1"/>
  <c r="K37" i="1"/>
  <c r="L37" i="1" s="1"/>
  <c r="K21" i="1"/>
  <c r="L21" i="1" s="1"/>
  <c r="Q52" i="1"/>
  <c r="R52" i="1" s="1"/>
  <c r="Q36" i="1"/>
  <c r="R36" i="1" s="1"/>
  <c r="Q20" i="1"/>
  <c r="R20" i="1" s="1"/>
  <c r="W41" i="1"/>
  <c r="W20" i="1"/>
  <c r="X48" i="1"/>
  <c r="X26" i="1"/>
  <c r="Y26" i="1" s="1"/>
  <c r="Z26" i="1" s="1"/>
  <c r="AP58" i="2"/>
  <c r="AP51" i="2"/>
  <c r="AP44" i="2"/>
  <c r="AO37" i="2"/>
  <c r="AO30" i="2"/>
  <c r="AO23" i="2"/>
  <c r="AN16" i="2"/>
  <c r="K50" i="1"/>
  <c r="L50" i="1" s="1"/>
  <c r="K18" i="1"/>
  <c r="L18" i="1" s="1"/>
  <c r="Q49" i="1"/>
  <c r="R49" i="1" s="1"/>
  <c r="Q17" i="1"/>
  <c r="R17" i="1" s="1"/>
  <c r="W10" i="1"/>
  <c r="W15" i="1"/>
  <c r="X21" i="1"/>
  <c r="AN50" i="2"/>
  <c r="AP42" i="2"/>
  <c r="AP35" i="2"/>
  <c r="AO21" i="2"/>
  <c r="AP21" i="2"/>
  <c r="D10" i="1"/>
  <c r="K48" i="1"/>
  <c r="L48" i="1" s="1"/>
  <c r="K32" i="1"/>
  <c r="L32" i="1" s="1"/>
  <c r="K16" i="1"/>
  <c r="L16" i="1" s="1"/>
  <c r="Q47" i="1"/>
  <c r="R47" i="1" s="1"/>
  <c r="Q31" i="1"/>
  <c r="R31" i="1" s="1"/>
  <c r="Q15" i="1"/>
  <c r="R15" i="1" s="1"/>
  <c r="W55" i="1"/>
  <c r="W33" i="1"/>
  <c r="W12" i="1"/>
  <c r="X40" i="1"/>
  <c r="Y40" i="1" s="1"/>
  <c r="Z40" i="1" s="1"/>
  <c r="X18" i="1"/>
  <c r="Y18" i="1" s="1"/>
  <c r="Z18" i="1" s="1"/>
  <c r="AN56" i="2"/>
  <c r="AN49" i="2"/>
  <c r="AN42" i="2"/>
  <c r="AP34" i="2"/>
  <c r="AP27" i="2"/>
  <c r="AP20" i="2"/>
  <c r="K34" i="1"/>
  <c r="L34" i="1" s="1"/>
  <c r="Q33" i="1"/>
  <c r="R33" i="1" s="1"/>
  <c r="W36" i="1"/>
  <c r="X42" i="1"/>
  <c r="AP28" i="2"/>
  <c r="C6" i="1"/>
  <c r="K45" i="1"/>
  <c r="L45" i="1" s="1"/>
  <c r="K29" i="1"/>
  <c r="L29" i="1" s="1"/>
  <c r="K13" i="1"/>
  <c r="L13" i="1" s="1"/>
  <c r="Q44" i="1"/>
  <c r="R44" i="1" s="1"/>
  <c r="Q28" i="1"/>
  <c r="R28" i="1" s="1"/>
  <c r="Q12" i="1"/>
  <c r="R12" i="1" s="1"/>
  <c r="W52" i="1"/>
  <c r="W31" i="1"/>
  <c r="X10" i="1"/>
  <c r="X37" i="1"/>
  <c r="X16" i="1"/>
  <c r="AP15" i="2"/>
  <c r="AO55" i="2"/>
  <c r="AN48" i="2"/>
  <c r="AN41" i="2"/>
  <c r="AN34" i="2"/>
  <c r="AP26" i="2"/>
  <c r="AP19" i="2"/>
  <c r="K43" i="1"/>
  <c r="L43" i="1" s="1"/>
  <c r="K27" i="1"/>
  <c r="L27" i="1" s="1"/>
  <c r="K11" i="1"/>
  <c r="L11" i="1" s="1"/>
  <c r="Q42" i="1"/>
  <c r="R42" i="1" s="1"/>
  <c r="Q26" i="1"/>
  <c r="R26" i="1" s="1"/>
  <c r="W49" i="1"/>
  <c r="W28" i="1"/>
  <c r="X56" i="1"/>
  <c r="X34" i="1"/>
  <c r="Y34" i="1" s="1"/>
  <c r="Z34" i="1" s="1"/>
  <c r="X13" i="1"/>
  <c r="Y13" i="1" s="1"/>
  <c r="Z13" i="1" s="1"/>
  <c r="AO61" i="2"/>
  <c r="AO54" i="2"/>
  <c r="AO47" i="2"/>
  <c r="AN26" i="2"/>
  <c r="AP18" i="2"/>
  <c r="K42" i="1"/>
  <c r="L42" i="1" s="1"/>
  <c r="K26" i="1"/>
  <c r="L26" i="1" s="1"/>
  <c r="Q10" i="1"/>
  <c r="R10" i="1" s="1"/>
  <c r="Q41" i="1"/>
  <c r="R41" i="1" s="1"/>
  <c r="Q25" i="1"/>
  <c r="R25" i="1" s="1"/>
  <c r="W47" i="1"/>
  <c r="W25" i="1"/>
  <c r="X53" i="1"/>
  <c r="X32" i="1"/>
  <c r="AP60" i="2"/>
  <c r="AO53" i="2"/>
  <c r="AO46" i="2"/>
  <c r="AO39" i="2"/>
  <c r="W56" i="1"/>
  <c r="W48" i="1"/>
  <c r="W40" i="1"/>
  <c r="W32" i="1"/>
  <c r="W24" i="1"/>
  <c r="Y24" i="1" s="1"/>
  <c r="Z24" i="1" s="1"/>
  <c r="W16" i="1"/>
  <c r="X57" i="1"/>
  <c r="X49" i="1"/>
  <c r="X41" i="1"/>
  <c r="X33" i="1"/>
  <c r="Y33" i="1" s="1"/>
  <c r="Z33" i="1" s="1"/>
  <c r="X25" i="1"/>
  <c r="X17" i="1"/>
  <c r="Y17" i="1" s="1"/>
  <c r="Z17" i="1" s="1"/>
  <c r="AP55" i="2"/>
  <c r="AP47" i="2"/>
  <c r="AP39" i="2"/>
  <c r="AP31" i="2"/>
  <c r="AP23" i="2"/>
  <c r="AP57" i="2"/>
  <c r="AP49" i="2"/>
  <c r="AP41" i="2"/>
  <c r="AP33" i="2"/>
  <c r="AP25" i="2"/>
  <c r="AP17" i="2"/>
  <c r="K10" i="1"/>
  <c r="L10" i="1" s="1"/>
  <c r="K49" i="1"/>
  <c r="L49" i="1" s="1"/>
  <c r="K41" i="1"/>
  <c r="L41" i="1" s="1"/>
  <c r="K33" i="1"/>
  <c r="L33" i="1" s="1"/>
  <c r="K25" i="1"/>
  <c r="L25" i="1" s="1"/>
  <c r="K17" i="1"/>
  <c r="L17" i="1" s="1"/>
  <c r="Q56" i="1"/>
  <c r="R56" i="1" s="1"/>
  <c r="Q48" i="1"/>
  <c r="R48" i="1" s="1"/>
  <c r="Q40" i="1"/>
  <c r="R40" i="1" s="1"/>
  <c r="Q32" i="1"/>
  <c r="R32" i="1" s="1"/>
  <c r="Q24" i="1"/>
  <c r="R24" i="1" s="1"/>
  <c r="Q16" i="1"/>
  <c r="R16" i="1" s="1"/>
  <c r="W53" i="1"/>
  <c r="W45" i="1"/>
  <c r="Y45" i="1" s="1"/>
  <c r="Z45" i="1" s="1"/>
  <c r="W37" i="1"/>
  <c r="W29" i="1"/>
  <c r="W21" i="1"/>
  <c r="W13" i="1"/>
  <c r="X54" i="1"/>
  <c r="Y54" i="1" s="1"/>
  <c r="Z54" i="1" s="1"/>
  <c r="X46" i="1"/>
  <c r="Y46" i="1" s="1"/>
  <c r="Z46" i="1" s="1"/>
  <c r="X38" i="1"/>
  <c r="Y38" i="1" s="1"/>
  <c r="Z38" i="1" s="1"/>
  <c r="X30" i="1"/>
  <c r="Y30" i="1" s="1"/>
  <c r="Z30" i="1" s="1"/>
  <c r="X22" i="1"/>
  <c r="Y22" i="1" s="1"/>
  <c r="Z22" i="1" s="1"/>
  <c r="X14" i="1"/>
  <c r="Y14" i="1" s="1"/>
  <c r="Z14" i="1" s="1"/>
  <c r="AP54" i="2"/>
  <c r="AP46" i="2"/>
  <c r="AP38" i="2"/>
  <c r="AP30" i="2"/>
  <c r="AP22" i="2"/>
  <c r="E32" i="3"/>
  <c r="K55" i="1"/>
  <c r="L55" i="1" s="1"/>
  <c r="K47" i="1"/>
  <c r="L47" i="1" s="1"/>
  <c r="K39" i="1"/>
  <c r="L39" i="1" s="1"/>
  <c r="K31" i="1"/>
  <c r="L31" i="1" s="1"/>
  <c r="K23" i="1"/>
  <c r="L23" i="1" s="1"/>
  <c r="K15" i="1"/>
  <c r="L15" i="1" s="1"/>
  <c r="Q54" i="1"/>
  <c r="R54" i="1" s="1"/>
  <c r="Q46" i="1"/>
  <c r="R46" i="1" s="1"/>
  <c r="Q38" i="1"/>
  <c r="R38" i="1" s="1"/>
  <c r="Q30" i="1"/>
  <c r="R30" i="1" s="1"/>
  <c r="Q22" i="1"/>
  <c r="R22" i="1" s="1"/>
  <c r="Q14" i="1"/>
  <c r="R14" i="1" s="1"/>
  <c r="W51" i="1"/>
  <c r="W43" i="1"/>
  <c r="W35" i="1"/>
  <c r="W27" i="1"/>
  <c r="W19" i="1"/>
  <c r="W11" i="1"/>
  <c r="X52" i="1"/>
  <c r="Y52" i="1" s="1"/>
  <c r="Z52" i="1" s="1"/>
  <c r="X44" i="1"/>
  <c r="X36" i="1"/>
  <c r="Y36" i="1" s="1"/>
  <c r="Z36" i="1" s="1"/>
  <c r="X28" i="1"/>
  <c r="Y28" i="1" s="1"/>
  <c r="Z28" i="1" s="1"/>
  <c r="X20" i="1"/>
  <c r="Y20" i="1" s="1"/>
  <c r="Z20" i="1" s="1"/>
  <c r="X12" i="1"/>
  <c r="Y12" i="1" s="1"/>
  <c r="Z12" i="1" s="1"/>
  <c r="AP56" i="2"/>
  <c r="AP48" i="2"/>
  <c r="AP40" i="2"/>
  <c r="AP32" i="2"/>
  <c r="AP24" i="2"/>
  <c r="AP16" i="2"/>
  <c r="E16" i="3"/>
  <c r="K54" i="1"/>
  <c r="L54" i="1" s="1"/>
  <c r="K46" i="1"/>
  <c r="L46" i="1" s="1"/>
  <c r="K38" i="1"/>
  <c r="L38" i="1" s="1"/>
  <c r="K30" i="1"/>
  <c r="L30" i="1" s="1"/>
  <c r="K22" i="1"/>
  <c r="L22" i="1" s="1"/>
  <c r="K14" i="1"/>
  <c r="L14" i="1" s="1"/>
  <c r="Q53" i="1"/>
  <c r="R53" i="1" s="1"/>
  <c r="Q45" i="1"/>
  <c r="R45" i="1" s="1"/>
  <c r="Q37" i="1"/>
  <c r="R37" i="1" s="1"/>
  <c r="Q29" i="1"/>
  <c r="R29" i="1" s="1"/>
  <c r="Q21" i="1"/>
  <c r="R21" i="1" s="1"/>
  <c r="Q13" i="1"/>
  <c r="R13" i="1" s="1"/>
  <c r="W50" i="1"/>
  <c r="W42" i="1"/>
  <c r="W34" i="1"/>
  <c r="W26" i="1"/>
  <c r="W18" i="1"/>
  <c r="W57" i="1"/>
  <c r="X51" i="1"/>
  <c r="X43" i="1"/>
  <c r="Y43" i="1" s="1"/>
  <c r="Z43" i="1" s="1"/>
  <c r="X35" i="1"/>
  <c r="Y35" i="1" s="1"/>
  <c r="Z35" i="1" s="1"/>
  <c r="X27" i="1"/>
  <c r="Y27" i="1" s="1"/>
  <c r="Z27" i="1" s="1"/>
  <c r="X19" i="1"/>
  <c r="AP61" i="2"/>
  <c r="AP53" i="2"/>
  <c r="AP45" i="2"/>
  <c r="AP37" i="2"/>
  <c r="AP29" i="2"/>
  <c r="G21" i="3"/>
  <c r="G31" i="3"/>
  <c r="G22" i="3"/>
  <c r="G34" i="3"/>
  <c r="G18" i="3"/>
  <c r="G29" i="3"/>
  <c r="E28" i="3"/>
  <c r="G28" i="3" s="1"/>
  <c r="G25" i="3"/>
  <c r="G35" i="3"/>
  <c r="G23" i="3"/>
  <c r="G26" i="3"/>
  <c r="G16" i="3"/>
  <c r="D27" i="3"/>
  <c r="G27" i="3" s="1"/>
  <c r="D19" i="3"/>
  <c r="E24" i="3"/>
  <c r="E19" i="3"/>
  <c r="G30" i="3"/>
  <c r="D15" i="3"/>
  <c r="G15" i="3" s="1"/>
  <c r="G33" i="3"/>
  <c r="G17" i="3"/>
  <c r="F32" i="3"/>
  <c r="G32" i="3" s="1"/>
  <c r="F24" i="3"/>
  <c r="E20" i="3"/>
  <c r="G20" i="3" s="1"/>
  <c r="E15" i="2"/>
  <c r="F15" i="2" s="1"/>
  <c r="G15" i="2"/>
  <c r="H15" i="2" s="1"/>
  <c r="I15" i="2"/>
  <c r="J15" i="2" s="1"/>
  <c r="C4" i="2"/>
  <c r="B11" i="1"/>
  <c r="D11" i="1" s="1"/>
  <c r="C11" i="1"/>
  <c r="C10" i="1"/>
  <c r="F10" i="1" s="1"/>
  <c r="AQ34" i="2" l="1"/>
  <c r="AR34" i="2" s="1"/>
  <c r="C16" i="2"/>
  <c r="D16" i="2" s="1"/>
  <c r="AQ50" i="2"/>
  <c r="AR50" i="2" s="1"/>
  <c r="AQ58" i="2"/>
  <c r="AR58" i="2" s="1"/>
  <c r="AQ57" i="2"/>
  <c r="AR57" i="2" s="1"/>
  <c r="AQ26" i="2"/>
  <c r="AR26" i="2" s="1"/>
  <c r="AQ18" i="2"/>
  <c r="AR18" i="2" s="1"/>
  <c r="AQ52" i="2"/>
  <c r="AR52" i="2" s="1"/>
  <c r="AQ17" i="2"/>
  <c r="AR17" i="2" s="1"/>
  <c r="AQ44" i="2"/>
  <c r="AR44" i="2" s="1"/>
  <c r="AQ40" i="2"/>
  <c r="AR40" i="2" s="1"/>
  <c r="AQ37" i="2"/>
  <c r="AR37" i="2" s="1"/>
  <c r="AQ23" i="2"/>
  <c r="AR23" i="2" s="1"/>
  <c r="AQ54" i="2"/>
  <c r="AR54" i="2" s="1"/>
  <c r="AQ22" i="2"/>
  <c r="AR22" i="2" s="1"/>
  <c r="AQ35" i="2"/>
  <c r="AR35" i="2" s="1"/>
  <c r="AQ25" i="2"/>
  <c r="AR25" i="2" s="1"/>
  <c r="AQ32" i="2"/>
  <c r="AR32" i="2" s="1"/>
  <c r="AQ33" i="2"/>
  <c r="AR33" i="2" s="1"/>
  <c r="AQ24" i="2"/>
  <c r="AR24" i="2" s="1"/>
  <c r="Y16" i="1"/>
  <c r="Z16" i="1" s="1"/>
  <c r="Y32" i="1"/>
  <c r="Z32" i="1" s="1"/>
  <c r="Y56" i="1"/>
  <c r="Z56" i="1" s="1"/>
  <c r="Y37" i="1"/>
  <c r="Z37" i="1" s="1"/>
  <c r="Y21" i="1"/>
  <c r="Z21" i="1" s="1"/>
  <c r="AQ16" i="2"/>
  <c r="AR16" i="2" s="1"/>
  <c r="Y48" i="1"/>
  <c r="Z48" i="1" s="1"/>
  <c r="AQ36" i="2"/>
  <c r="AR36" i="2" s="1"/>
  <c r="AQ55" i="2"/>
  <c r="AR55" i="2" s="1"/>
  <c r="Y19" i="1"/>
  <c r="Z19" i="1" s="1"/>
  <c r="Y25" i="1"/>
  <c r="Z25" i="1" s="1"/>
  <c r="Y53" i="1"/>
  <c r="Z53" i="1" s="1"/>
  <c r="Y10" i="1"/>
  <c r="Z10" i="1" s="1"/>
  <c r="AQ61" i="2"/>
  <c r="AR61" i="2" s="1"/>
  <c r="AQ29" i="2"/>
  <c r="AR29" i="2" s="1"/>
  <c r="AQ47" i="2"/>
  <c r="AR47" i="2" s="1"/>
  <c r="AQ46" i="2"/>
  <c r="AR46" i="2" s="1"/>
  <c r="AQ59" i="2"/>
  <c r="AR59" i="2" s="1"/>
  <c r="AQ27" i="2"/>
  <c r="AR27" i="2" s="1"/>
  <c r="AQ60" i="2"/>
  <c r="AR60" i="2" s="1"/>
  <c r="R8" i="1"/>
  <c r="Y44" i="1"/>
  <c r="Z44" i="1" s="1"/>
  <c r="Y41" i="1"/>
  <c r="Z41" i="1" s="1"/>
  <c r="AQ41" i="2"/>
  <c r="AR41" i="2" s="1"/>
  <c r="AQ42" i="2"/>
  <c r="AR42" i="2" s="1"/>
  <c r="AQ53" i="2"/>
  <c r="AR53" i="2" s="1"/>
  <c r="AQ21" i="2"/>
  <c r="AR21" i="2" s="1"/>
  <c r="AQ39" i="2"/>
  <c r="AR39" i="2" s="1"/>
  <c r="AQ38" i="2"/>
  <c r="AR38" i="2" s="1"/>
  <c r="AQ51" i="2"/>
  <c r="AR51" i="2" s="1"/>
  <c r="AQ19" i="2"/>
  <c r="AR19" i="2" s="1"/>
  <c r="Y29" i="1"/>
  <c r="Z29" i="1" s="1"/>
  <c r="Y55" i="1"/>
  <c r="Z55" i="1" s="1"/>
  <c r="L8" i="1"/>
  <c r="Y49" i="1"/>
  <c r="Z49" i="1" s="1"/>
  <c r="AQ48" i="2"/>
  <c r="AR48" i="2" s="1"/>
  <c r="Y42" i="1"/>
  <c r="Z42" i="1" s="1"/>
  <c r="AQ49" i="2"/>
  <c r="AR49" i="2" s="1"/>
  <c r="AQ20" i="2"/>
  <c r="AR20" i="2" s="1"/>
  <c r="Y50" i="1"/>
  <c r="Z50" i="1" s="1"/>
  <c r="Y47" i="1"/>
  <c r="Z47" i="1" s="1"/>
  <c r="AQ28" i="2"/>
  <c r="AR28" i="2" s="1"/>
  <c r="B12" i="1"/>
  <c r="G24" i="3"/>
  <c r="Y51" i="1"/>
  <c r="Z51" i="1" s="1"/>
  <c r="Y57" i="1"/>
  <c r="Z57" i="1" s="1"/>
  <c r="AQ56" i="2"/>
  <c r="AR56" i="2" s="1"/>
  <c r="AQ45" i="2"/>
  <c r="AR45" i="2" s="1"/>
  <c r="AQ15" i="2"/>
  <c r="AR15" i="2" s="1"/>
  <c r="AQ31" i="2"/>
  <c r="AR31" i="2" s="1"/>
  <c r="AQ30" i="2"/>
  <c r="AR30" i="2" s="1"/>
  <c r="AQ43" i="2"/>
  <c r="AR43" i="2" s="1"/>
  <c r="Y11" i="1"/>
  <c r="Z11" i="1" s="1"/>
  <c r="Y31" i="1"/>
  <c r="Z31" i="1" s="1"/>
  <c r="G19" i="3"/>
  <c r="K15" i="2"/>
  <c r="L15" i="2" s="1"/>
  <c r="F11" i="1"/>
  <c r="B13" i="1"/>
  <c r="D12" i="1"/>
  <c r="C12" i="1"/>
  <c r="G16" i="2" l="1"/>
  <c r="H16" i="2" s="1"/>
  <c r="I16" i="2"/>
  <c r="J16" i="2" s="1"/>
  <c r="E16" i="2"/>
  <c r="F16" i="2" s="1"/>
  <c r="C17" i="2"/>
  <c r="D17" i="2" s="1"/>
  <c r="F12" i="1"/>
  <c r="Z8" i="1"/>
  <c r="AR13" i="2"/>
  <c r="K16" i="2"/>
  <c r="L16" i="2" s="1"/>
  <c r="I17" i="2"/>
  <c r="J17" i="2" s="1"/>
  <c r="E17" i="2"/>
  <c r="F17" i="2" s="1"/>
  <c r="G17" i="2"/>
  <c r="H17" i="2" s="1"/>
  <c r="B14" i="1"/>
  <c r="D13" i="1"/>
  <c r="C13" i="1"/>
  <c r="C18" i="2" l="1"/>
  <c r="D18" i="2" s="1"/>
  <c r="K17" i="2"/>
  <c r="L17" i="2" s="1"/>
  <c r="C19" i="2"/>
  <c r="D19" i="2" s="1"/>
  <c r="I18" i="2"/>
  <c r="J18" i="2" s="1"/>
  <c r="E18" i="2"/>
  <c r="F18" i="2" s="1"/>
  <c r="G18" i="2"/>
  <c r="H18" i="2" s="1"/>
  <c r="F13" i="1"/>
  <c r="B15" i="1"/>
  <c r="D14" i="1"/>
  <c r="C14" i="1"/>
  <c r="K18" i="2" l="1"/>
  <c r="L18" i="2" s="1"/>
  <c r="C20" i="2"/>
  <c r="D20" i="2" s="1"/>
  <c r="G19" i="2"/>
  <c r="H19" i="2" s="1"/>
  <c r="I19" i="2"/>
  <c r="J19" i="2" s="1"/>
  <c r="E19" i="2"/>
  <c r="F14" i="1"/>
  <c r="B16" i="1"/>
  <c r="D15" i="1"/>
  <c r="C15" i="1"/>
  <c r="K19" i="2" l="1"/>
  <c r="L19" i="2" s="1"/>
  <c r="F19" i="2"/>
  <c r="C21" i="2"/>
  <c r="D21" i="2" s="1"/>
  <c r="E20" i="2"/>
  <c r="F20" i="2" s="1"/>
  <c r="G20" i="2"/>
  <c r="H20" i="2" s="1"/>
  <c r="I20" i="2"/>
  <c r="J20" i="2" s="1"/>
  <c r="F15" i="1"/>
  <c r="C16" i="1"/>
  <c r="D16" i="1"/>
  <c r="B17" i="1"/>
  <c r="K20" i="2" l="1"/>
  <c r="L20" i="2" s="1"/>
  <c r="C22" i="2"/>
  <c r="D22" i="2" s="1"/>
  <c r="E21" i="2"/>
  <c r="F21" i="2" s="1"/>
  <c r="G21" i="2"/>
  <c r="H21" i="2" s="1"/>
  <c r="I21" i="2"/>
  <c r="J21" i="2" s="1"/>
  <c r="F16" i="1"/>
  <c r="B18" i="1"/>
  <c r="C17" i="1"/>
  <c r="D17" i="1"/>
  <c r="K21" i="2" l="1"/>
  <c r="L21" i="2" s="1"/>
  <c r="C23" i="2"/>
  <c r="D23" i="2" s="1"/>
  <c r="G22" i="2"/>
  <c r="H22" i="2" s="1"/>
  <c r="I22" i="2"/>
  <c r="J22" i="2" s="1"/>
  <c r="E22" i="2"/>
  <c r="F17" i="1"/>
  <c r="B19" i="1"/>
  <c r="C18" i="1"/>
  <c r="D18" i="1"/>
  <c r="K22" i="2" l="1"/>
  <c r="L22" i="2" s="1"/>
  <c r="F22" i="2"/>
  <c r="F18" i="1"/>
  <c r="C24" i="2"/>
  <c r="D24" i="2" s="1"/>
  <c r="I23" i="2"/>
  <c r="J23" i="2" s="1"/>
  <c r="E23" i="2"/>
  <c r="F23" i="2" s="1"/>
  <c r="G23" i="2"/>
  <c r="H23" i="2" s="1"/>
  <c r="D19" i="1"/>
  <c r="C19" i="1"/>
  <c r="B20" i="1"/>
  <c r="K23" i="2" l="1"/>
  <c r="L23" i="2" s="1"/>
  <c r="C25" i="2"/>
  <c r="D25" i="2" s="1"/>
  <c r="I24" i="2"/>
  <c r="J24" i="2" s="1"/>
  <c r="E24" i="2"/>
  <c r="F24" i="2" s="1"/>
  <c r="G24" i="2"/>
  <c r="H24" i="2" s="1"/>
  <c r="F19" i="1"/>
  <c r="D20" i="1"/>
  <c r="C20" i="1"/>
  <c r="K24" i="2" l="1"/>
  <c r="L24" i="2" s="1"/>
  <c r="C26" i="2"/>
  <c r="D26" i="2" s="1"/>
  <c r="I25" i="2"/>
  <c r="J25" i="2" s="1"/>
  <c r="E25" i="2"/>
  <c r="F25" i="2" s="1"/>
  <c r="G25" i="2"/>
  <c r="H25" i="2" s="1"/>
  <c r="F20" i="1"/>
  <c r="K25" i="2" l="1"/>
  <c r="L25" i="2" s="1"/>
  <c r="C27" i="2"/>
  <c r="D27" i="2" s="1"/>
  <c r="I26" i="2"/>
  <c r="J26" i="2" s="1"/>
  <c r="E26" i="2"/>
  <c r="F26" i="2" s="1"/>
  <c r="G26" i="2"/>
  <c r="H26" i="2" s="1"/>
  <c r="K26" i="2" l="1"/>
  <c r="L26" i="2" s="1"/>
  <c r="G27" i="2"/>
  <c r="H27" i="2" s="1"/>
  <c r="I27" i="2"/>
  <c r="J27" i="2" s="1"/>
  <c r="E27" i="2"/>
  <c r="C28" i="2"/>
  <c r="D28" i="2" s="1"/>
  <c r="K27" i="2" l="1"/>
  <c r="L27" i="2" s="1"/>
  <c r="F27" i="2"/>
  <c r="G28" i="2"/>
  <c r="H28" i="2" s="1"/>
  <c r="I28" i="2"/>
  <c r="J28" i="2" s="1"/>
  <c r="E28" i="2"/>
  <c r="F28" i="2" s="1"/>
  <c r="C29" i="2"/>
  <c r="D29" i="2" s="1"/>
  <c r="K28" i="2" l="1"/>
  <c r="L28" i="2" s="1"/>
  <c r="I29" i="2"/>
  <c r="J29" i="2" s="1"/>
  <c r="G29" i="2"/>
  <c r="H29" i="2" s="1"/>
  <c r="E29" i="2"/>
  <c r="C30" i="2"/>
  <c r="D30" i="2" s="1"/>
  <c r="K29" i="2" l="1"/>
  <c r="L29" i="2" s="1"/>
  <c r="F29" i="2"/>
  <c r="C31" i="2"/>
  <c r="D31" i="2" s="1"/>
  <c r="G30" i="2"/>
  <c r="H30" i="2" s="1"/>
  <c r="I30" i="2"/>
  <c r="J30" i="2" s="1"/>
  <c r="E30" i="2"/>
  <c r="F30" i="2" s="1"/>
  <c r="K30" i="2" l="1"/>
  <c r="L30" i="2" s="1"/>
  <c r="I31" i="2"/>
  <c r="J31" i="2" s="1"/>
  <c r="E31" i="2"/>
  <c r="F31" i="2" s="1"/>
  <c r="G31" i="2"/>
  <c r="H31" i="2" s="1"/>
  <c r="C32" i="2"/>
  <c r="D32" i="2" s="1"/>
  <c r="I32" i="2" l="1"/>
  <c r="J32" i="2" s="1"/>
  <c r="E32" i="2"/>
  <c r="F32" i="2" s="1"/>
  <c r="G32" i="2"/>
  <c r="H32" i="2" s="1"/>
  <c r="C33" i="2"/>
  <c r="D33" i="2" s="1"/>
  <c r="K31" i="2"/>
  <c r="L31" i="2" s="1"/>
  <c r="K32" i="2" l="1"/>
  <c r="L32" i="2" s="1"/>
  <c r="I33" i="2"/>
  <c r="J33" i="2" s="1"/>
  <c r="E33" i="2"/>
  <c r="F33" i="2" s="1"/>
  <c r="G33" i="2"/>
  <c r="H33" i="2" s="1"/>
  <c r="C34" i="2"/>
  <c r="D34" i="2" s="1"/>
  <c r="E34" i="2" l="1"/>
  <c r="F34" i="2" s="1"/>
  <c r="I34" i="2"/>
  <c r="J34" i="2" s="1"/>
  <c r="G34" i="2"/>
  <c r="H34" i="2" s="1"/>
  <c r="C35" i="2"/>
  <c r="D35" i="2" s="1"/>
  <c r="K33" i="2"/>
  <c r="L33" i="2" s="1"/>
  <c r="G35" i="2" l="1"/>
  <c r="H35" i="2" s="1"/>
  <c r="I35" i="2"/>
  <c r="J35" i="2" s="1"/>
  <c r="E35" i="2"/>
  <c r="F35" i="2" s="1"/>
  <c r="K34" i="2"/>
  <c r="L34" i="2" s="1"/>
  <c r="K35" i="2" l="1"/>
  <c r="L35" i="2" s="1"/>
</calcChain>
</file>

<file path=xl/sharedStrings.xml><?xml version="1.0" encoding="utf-8"?>
<sst xmlns="http://schemas.openxmlformats.org/spreadsheetml/2006/main" count="117" uniqueCount="47">
  <si>
    <t>Pi</t>
  </si>
  <si>
    <t>Po</t>
  </si>
  <si>
    <t>psi</t>
  </si>
  <si>
    <t>a</t>
  </si>
  <si>
    <t>b</t>
  </si>
  <si>
    <t>rho</t>
  </si>
  <si>
    <t>dr</t>
  </si>
  <si>
    <t>in</t>
  </si>
  <si>
    <t>n</t>
  </si>
  <si>
    <t>sigma_r (psi)</t>
  </si>
  <si>
    <t>sigma_t (psi)</t>
  </si>
  <si>
    <t>Von Mises</t>
  </si>
  <si>
    <t>Sigma_z</t>
  </si>
  <si>
    <t>ANSYS</t>
  </si>
  <si>
    <t>rho VM</t>
  </si>
  <si>
    <t>rho t</t>
  </si>
  <si>
    <t>Sigma_t</t>
  </si>
  <si>
    <t>rho_r</t>
  </si>
  <si>
    <t>m</t>
  </si>
  <si>
    <t>ul</t>
  </si>
  <si>
    <t>E</t>
  </si>
  <si>
    <t>v</t>
  </si>
  <si>
    <t>alpha</t>
  </si>
  <si>
    <t>Ti</t>
  </si>
  <si>
    <t>To</t>
  </si>
  <si>
    <t>dT</t>
  </si>
  <si>
    <t>F</t>
  </si>
  <si>
    <t>1/F</t>
  </si>
  <si>
    <t>rho a</t>
  </si>
  <si>
    <t>Sigma_a</t>
  </si>
  <si>
    <t>Analytical</t>
  </si>
  <si>
    <t>% Error</t>
  </si>
  <si>
    <t>Analytical r</t>
  </si>
  <si>
    <t>Analytical t</t>
  </si>
  <si>
    <t>Analytical VM</t>
  </si>
  <si>
    <t>Analytical z</t>
  </si>
  <si>
    <t>% Error VM</t>
  </si>
  <si>
    <t>MAX</t>
  </si>
  <si>
    <t>1/C</t>
  </si>
  <si>
    <t>MPa</t>
  </si>
  <si>
    <t>C</t>
  </si>
  <si>
    <t>mm</t>
  </si>
  <si>
    <t>sigma_r (MPa)</t>
  </si>
  <si>
    <t>sigma_t (MPa)</t>
  </si>
  <si>
    <t>Sigma_z (MPa)</t>
  </si>
  <si>
    <t>Von Mises (MPa)</t>
  </si>
  <si>
    <t>rho_r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</si>
</sst>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0.0000"/>
    <numFmt numFmtId="167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0" applyNumberFormat="1"/>
    <xf numFmtId="9" fontId="0" fillId="0" borderId="0" xfId="1" applyFont="1"/>
    <xf numFmtId="165" fontId="0" fillId="0" borderId="0" xfId="1" applyNumberFormat="1" applyFont="1"/>
    <xf numFmtId="9" fontId="0" fillId="0" borderId="0" xfId="1" applyNumberFormat="1" applyFont="1"/>
    <xf numFmtId="0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Sigma_r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Sheet1!$B$10:$B$20</c:f>
              <c:numCache>
                <c:formatCode>General</c:formatCode>
                <c:ptCount val="11"/>
                <c:pt idx="0">
                  <c:v>0.109</c:v>
                </c:pt>
                <c:pt idx="1">
                  <c:v>0.13155</c:v>
                </c:pt>
                <c:pt idx="2">
                  <c:v>0.15410000000000001</c:v>
                </c:pt>
                <c:pt idx="3">
                  <c:v>0.17665000000000003</c:v>
                </c:pt>
                <c:pt idx="4">
                  <c:v>0.19920000000000004</c:v>
                </c:pt>
                <c:pt idx="5">
                  <c:v>0.22175000000000006</c:v>
                </c:pt>
                <c:pt idx="6">
                  <c:v>0.24430000000000007</c:v>
                </c:pt>
                <c:pt idx="7">
                  <c:v>0.26685000000000009</c:v>
                </c:pt>
                <c:pt idx="8">
                  <c:v>0.2894000000000001</c:v>
                </c:pt>
                <c:pt idx="9">
                  <c:v>0.31195000000000012</c:v>
                </c:pt>
                <c:pt idx="10">
                  <c:v>0.33450000000000013</c:v>
                </c:pt>
              </c:numCache>
            </c:numRef>
          </c:xVal>
          <c:yVal>
            <c:numRef>
              <c:f>Sheet1!$C$10:$C$20</c:f>
              <c:numCache>
                <c:formatCode>0.0</c:formatCode>
                <c:ptCount val="11"/>
                <c:pt idx="0">
                  <c:v>-47056.000000000007</c:v>
                </c:pt>
                <c:pt idx="1">
                  <c:v>-30553.973370779771</c:v>
                </c:pt>
                <c:pt idx="2">
                  <c:v>-20749.7348312375</c:v>
                </c:pt>
                <c:pt idx="3">
                  <c:v>-14454.181388915258</c:v>
                </c:pt>
                <c:pt idx="4">
                  <c:v>-10172.885676281137</c:v>
                </c:pt>
                <c:pt idx="5">
                  <c:v>-7129.9609322361093</c:v>
                </c:pt>
                <c:pt idx="6">
                  <c:v>-4890.0799393870502</c:v>
                </c:pt>
                <c:pt idx="7">
                  <c:v>-3193.6589392496362</c:v>
                </c:pt>
                <c:pt idx="8">
                  <c:v>-1878.1155419116394</c:v>
                </c:pt>
                <c:pt idx="9">
                  <c:v>-837.41230611075389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D2C-4D5D-BEE8-64513DDDA79C}"/>
            </c:ext>
          </c:extLst>
        </c:ser>
        <c:ser>
          <c:idx val="1"/>
          <c:order val="1"/>
          <c:tx>
            <c:v>Sigma_t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Sheet1!$B$10:$B$20</c:f>
              <c:numCache>
                <c:formatCode>General</c:formatCode>
                <c:ptCount val="11"/>
                <c:pt idx="0">
                  <c:v>0.109</c:v>
                </c:pt>
                <c:pt idx="1">
                  <c:v>0.13155</c:v>
                </c:pt>
                <c:pt idx="2">
                  <c:v>0.15410000000000001</c:v>
                </c:pt>
                <c:pt idx="3">
                  <c:v>0.17665000000000003</c:v>
                </c:pt>
                <c:pt idx="4">
                  <c:v>0.19920000000000004</c:v>
                </c:pt>
                <c:pt idx="5">
                  <c:v>0.22175000000000006</c:v>
                </c:pt>
                <c:pt idx="6">
                  <c:v>0.24430000000000007</c:v>
                </c:pt>
                <c:pt idx="7">
                  <c:v>0.26685000000000009</c:v>
                </c:pt>
                <c:pt idx="8">
                  <c:v>0.2894000000000001</c:v>
                </c:pt>
                <c:pt idx="9">
                  <c:v>0.31195000000000012</c:v>
                </c:pt>
                <c:pt idx="10">
                  <c:v>0.33450000000000013</c:v>
                </c:pt>
              </c:numCache>
            </c:numRef>
          </c:xVal>
          <c:yVal>
            <c:numRef>
              <c:f>Sheet1!$D$10:$D$20</c:f>
              <c:numCache>
                <c:formatCode>0.0</c:formatCode>
                <c:ptCount val="11"/>
                <c:pt idx="0">
                  <c:v>58236.412531840811</c:v>
                </c:pt>
                <c:pt idx="1">
                  <c:v>41734.385902620576</c:v>
                </c:pt>
                <c:pt idx="2">
                  <c:v>31930.147363078304</c:v>
                </c:pt>
                <c:pt idx="3">
                  <c:v>25634.593920756062</c:v>
                </c:pt>
                <c:pt idx="4">
                  <c:v>21353.298208121938</c:v>
                </c:pt>
                <c:pt idx="5">
                  <c:v>18310.373464076911</c:v>
                </c:pt>
                <c:pt idx="6">
                  <c:v>16070.492471227852</c:v>
                </c:pt>
                <c:pt idx="7">
                  <c:v>14374.071471090439</c:v>
                </c:pt>
                <c:pt idx="8">
                  <c:v>13058.528073752441</c:v>
                </c:pt>
                <c:pt idx="9">
                  <c:v>12017.824837951557</c:v>
                </c:pt>
                <c:pt idx="10">
                  <c:v>11180.412531840799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D2C-4D5D-BEE8-64513DDDA79C}"/>
            </c:ext>
          </c:extLst>
        </c:ser>
        <c:ser>
          <c:idx val="2"/>
          <c:order val="2"/>
          <c:tx>
            <c:v>ANSYS Sigma_r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Sheet1!$I$10:$I$57</c:f>
              <c:numCache>
                <c:formatCode>General</c:formatCode>
                <c:ptCount val="48"/>
                <c:pt idx="0">
                  <c:v>0.109735</c:v>
                </c:pt>
                <c:pt idx="1">
                  <c:v>0.11598</c:v>
                </c:pt>
                <c:pt idx="2">
                  <c:v>0.11958299999999999</c:v>
                </c:pt>
                <c:pt idx="3">
                  <c:v>0.123102</c:v>
                </c:pt>
                <c:pt idx="4">
                  <c:v>0.12737499999999999</c:v>
                </c:pt>
                <c:pt idx="5">
                  <c:v>0.129134</c:v>
                </c:pt>
                <c:pt idx="6">
                  <c:v>0.134245</c:v>
                </c:pt>
                <c:pt idx="7">
                  <c:v>0.13910500000000001</c:v>
                </c:pt>
                <c:pt idx="8">
                  <c:v>0.14455100000000001</c:v>
                </c:pt>
                <c:pt idx="9">
                  <c:v>0.14874000000000001</c:v>
                </c:pt>
                <c:pt idx="10">
                  <c:v>0.15376699999999999</c:v>
                </c:pt>
                <c:pt idx="11">
                  <c:v>0.15854299999999999</c:v>
                </c:pt>
                <c:pt idx="12">
                  <c:v>0.16416700000000001</c:v>
                </c:pt>
                <c:pt idx="13">
                  <c:v>0.16847000000000001</c:v>
                </c:pt>
                <c:pt idx="14">
                  <c:v>0.17277400000000001</c:v>
                </c:pt>
                <c:pt idx="15">
                  <c:v>0.17801600000000001</c:v>
                </c:pt>
                <c:pt idx="16">
                  <c:v>0.185058</c:v>
                </c:pt>
                <c:pt idx="17">
                  <c:v>0.188032</c:v>
                </c:pt>
                <c:pt idx="18">
                  <c:v>0.19429199999999999</c:v>
                </c:pt>
                <c:pt idx="19">
                  <c:v>0.19781299999999999</c:v>
                </c:pt>
                <c:pt idx="20">
                  <c:v>0.204072</c:v>
                </c:pt>
                <c:pt idx="21">
                  <c:v>0.20727999999999999</c:v>
                </c:pt>
                <c:pt idx="22">
                  <c:v>0.21235799999999999</c:v>
                </c:pt>
                <c:pt idx="23">
                  <c:v>0.217307</c:v>
                </c:pt>
                <c:pt idx="24">
                  <c:v>0.22287399999999999</c:v>
                </c:pt>
                <c:pt idx="25">
                  <c:v>0.22692300000000001</c:v>
                </c:pt>
                <c:pt idx="26">
                  <c:v>0.23314799999999999</c:v>
                </c:pt>
                <c:pt idx="27">
                  <c:v>0.23680200000000001</c:v>
                </c:pt>
                <c:pt idx="28">
                  <c:v>0.24207899999999999</c:v>
                </c:pt>
                <c:pt idx="29">
                  <c:v>0.24646299999999999</c:v>
                </c:pt>
                <c:pt idx="30">
                  <c:v>0.25149700000000003</c:v>
                </c:pt>
                <c:pt idx="31">
                  <c:v>0.25644899999999998</c:v>
                </c:pt>
                <c:pt idx="32">
                  <c:v>0.26205099999999998</c:v>
                </c:pt>
                <c:pt idx="33">
                  <c:v>0.26594800000000002</c:v>
                </c:pt>
                <c:pt idx="34">
                  <c:v>0.27216200000000002</c:v>
                </c:pt>
                <c:pt idx="35">
                  <c:v>0.27601799999999999</c:v>
                </c:pt>
                <c:pt idx="36">
                  <c:v>0.28242</c:v>
                </c:pt>
                <c:pt idx="37">
                  <c:v>0.28573599999999999</c:v>
                </c:pt>
                <c:pt idx="38">
                  <c:v>0.29067300000000001</c:v>
                </c:pt>
                <c:pt idx="39">
                  <c:v>0.29560900000000001</c:v>
                </c:pt>
                <c:pt idx="40">
                  <c:v>0.30108499999999999</c:v>
                </c:pt>
                <c:pt idx="41">
                  <c:v>0.30527500000000002</c:v>
                </c:pt>
                <c:pt idx="42">
                  <c:v>0.31041299999999999</c:v>
                </c:pt>
                <c:pt idx="43">
                  <c:v>0.31511099999999997</c:v>
                </c:pt>
                <c:pt idx="44">
                  <c:v>0.319998</c:v>
                </c:pt>
                <c:pt idx="45">
                  <c:v>0.32475900000000002</c:v>
                </c:pt>
                <c:pt idx="46">
                  <c:v>0.32964599999999999</c:v>
                </c:pt>
                <c:pt idx="47">
                  <c:v>0.33458399999999999</c:v>
                </c:pt>
              </c:numCache>
            </c:numRef>
          </c:xVal>
          <c:yVal>
            <c:numRef>
              <c:f>Sheet1!$J$10:$J$57</c:f>
              <c:numCache>
                <c:formatCode>General</c:formatCode>
                <c:ptCount val="48"/>
                <c:pt idx="0">
                  <c:v>-46861.392090000001</c:v>
                </c:pt>
                <c:pt idx="1">
                  <c:v>-41561.208359999997</c:v>
                </c:pt>
                <c:pt idx="2">
                  <c:v>-38546.08208</c:v>
                </c:pt>
                <c:pt idx="3">
                  <c:v>-36233.954960000003</c:v>
                </c:pt>
                <c:pt idx="4">
                  <c:v>-33414.639660000001</c:v>
                </c:pt>
                <c:pt idx="5">
                  <c:v>-32248.398410000002</c:v>
                </c:pt>
                <c:pt idx="6">
                  <c:v>-29550.330419999998</c:v>
                </c:pt>
                <c:pt idx="7">
                  <c:v>-27006.282930000001</c:v>
                </c:pt>
                <c:pt idx="8">
                  <c:v>-24689.28011</c:v>
                </c:pt>
                <c:pt idx="9">
                  <c:v>-22910.228660000001</c:v>
                </c:pt>
                <c:pt idx="10">
                  <c:v>-21150.593089999998</c:v>
                </c:pt>
                <c:pt idx="11">
                  <c:v>-19478.356370000001</c:v>
                </c:pt>
                <c:pt idx="12">
                  <c:v>-17848.203389999999</c:v>
                </c:pt>
                <c:pt idx="13">
                  <c:v>-16611.090059999999</c:v>
                </c:pt>
                <c:pt idx="14">
                  <c:v>-15560.03241</c:v>
                </c:pt>
                <c:pt idx="15">
                  <c:v>-14282.12991</c:v>
                </c:pt>
                <c:pt idx="16">
                  <c:v>-12823.06669</c:v>
                </c:pt>
                <c:pt idx="17">
                  <c:v>-12215.575790000001</c:v>
                </c:pt>
                <c:pt idx="18">
                  <c:v>-11111.560719999999</c:v>
                </c:pt>
                <c:pt idx="19">
                  <c:v>-10496.18369</c:v>
                </c:pt>
                <c:pt idx="20">
                  <c:v>-9543.4072890000007</c:v>
                </c:pt>
                <c:pt idx="21">
                  <c:v>-9052.8602570000003</c:v>
                </c:pt>
                <c:pt idx="22">
                  <c:v>-8382.4443809999993</c:v>
                </c:pt>
                <c:pt idx="23">
                  <c:v>-7730.6393889999999</c:v>
                </c:pt>
                <c:pt idx="24">
                  <c:v>-7087.8665309999997</c:v>
                </c:pt>
                <c:pt idx="25">
                  <c:v>-6620.4701569999997</c:v>
                </c:pt>
                <c:pt idx="26">
                  <c:v>-5985.1771129999997</c:v>
                </c:pt>
                <c:pt idx="27">
                  <c:v>-5617.0081659999996</c:v>
                </c:pt>
                <c:pt idx="28">
                  <c:v>-5143.4314910000003</c:v>
                </c:pt>
                <c:pt idx="29">
                  <c:v>-4749.3260099999998</c:v>
                </c:pt>
                <c:pt idx="30">
                  <c:v>-4347.5214830000004</c:v>
                </c:pt>
                <c:pt idx="31">
                  <c:v>-3954.4874810000001</c:v>
                </c:pt>
                <c:pt idx="32">
                  <c:v>-3559.2178979999999</c:v>
                </c:pt>
                <c:pt idx="33">
                  <c:v>-3282.8159719999999</c:v>
                </c:pt>
                <c:pt idx="34">
                  <c:v>-2886.5382869999999</c:v>
                </c:pt>
                <c:pt idx="35">
                  <c:v>-2645.5357570000001</c:v>
                </c:pt>
                <c:pt idx="36">
                  <c:v>-2279.2795150000002</c:v>
                </c:pt>
                <c:pt idx="37">
                  <c:v>-2090.3796739999998</c:v>
                </c:pt>
                <c:pt idx="38">
                  <c:v>-1836.706993</c:v>
                </c:pt>
                <c:pt idx="39">
                  <c:v>-1583.007366</c:v>
                </c:pt>
                <c:pt idx="40">
                  <c:v>-1327.9571289999999</c:v>
                </c:pt>
                <c:pt idx="41">
                  <c:v>-1133.3336179999999</c:v>
                </c:pt>
                <c:pt idx="42">
                  <c:v>-915.97107410000001</c:v>
                </c:pt>
                <c:pt idx="43">
                  <c:v>-717.81114070000001</c:v>
                </c:pt>
                <c:pt idx="44">
                  <c:v>-529.31928540000001</c:v>
                </c:pt>
                <c:pt idx="45">
                  <c:v>-345.66588009999998</c:v>
                </c:pt>
                <c:pt idx="46">
                  <c:v>-173.69104540000001</c:v>
                </c:pt>
                <c:pt idx="47">
                  <c:v>-0.53191196880000002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D2C-4D5D-BEE8-64513DDDA79C}"/>
            </c:ext>
          </c:extLst>
        </c:ser>
        <c:ser>
          <c:idx val="3"/>
          <c:order val="3"/>
          <c:tx>
            <c:v>ANSYS Sigma_t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Sheet1!$O$10:$O$56</c:f>
              <c:numCache>
                <c:formatCode>General</c:formatCode>
                <c:ptCount val="47"/>
                <c:pt idx="0">
                  <c:v>0.10971599999999999</c:v>
                </c:pt>
                <c:pt idx="1">
                  <c:v>0.114805</c:v>
                </c:pt>
                <c:pt idx="2">
                  <c:v>0.11956600000000001</c:v>
                </c:pt>
                <c:pt idx="3">
                  <c:v>0.122741</c:v>
                </c:pt>
                <c:pt idx="4">
                  <c:v>0.129139</c:v>
                </c:pt>
                <c:pt idx="5">
                  <c:v>0.13469400000000001</c:v>
                </c:pt>
                <c:pt idx="6">
                  <c:v>0.13905899999999999</c:v>
                </c:pt>
                <c:pt idx="7">
                  <c:v>0.14430999999999999</c:v>
                </c:pt>
                <c:pt idx="8">
                  <c:v>0.14885899999999999</c:v>
                </c:pt>
                <c:pt idx="9">
                  <c:v>0.15394099999999999</c:v>
                </c:pt>
                <c:pt idx="10">
                  <c:v>0.15853100000000001</c:v>
                </c:pt>
                <c:pt idx="11">
                  <c:v>0.16353100000000001</c:v>
                </c:pt>
                <c:pt idx="12">
                  <c:v>0.16828599999999999</c:v>
                </c:pt>
                <c:pt idx="13">
                  <c:v>0.17303499999999999</c:v>
                </c:pt>
                <c:pt idx="14">
                  <c:v>0.178061</c:v>
                </c:pt>
                <c:pt idx="15">
                  <c:v>0.18341499999999999</c:v>
                </c:pt>
                <c:pt idx="16">
                  <c:v>0.187948</c:v>
                </c:pt>
                <c:pt idx="17">
                  <c:v>0.193551</c:v>
                </c:pt>
                <c:pt idx="18">
                  <c:v>0.197713</c:v>
                </c:pt>
                <c:pt idx="19">
                  <c:v>0.20295099999999999</c:v>
                </c:pt>
                <c:pt idx="20">
                  <c:v>0.20743600000000001</c:v>
                </c:pt>
                <c:pt idx="21">
                  <c:v>0.21249499999999999</c:v>
                </c:pt>
                <c:pt idx="22">
                  <c:v>0.21714600000000001</c:v>
                </c:pt>
                <c:pt idx="23">
                  <c:v>0.22245599999999999</c:v>
                </c:pt>
                <c:pt idx="24">
                  <c:v>0.22708400000000001</c:v>
                </c:pt>
                <c:pt idx="25">
                  <c:v>0.23185600000000001</c:v>
                </c:pt>
                <c:pt idx="26">
                  <c:v>0.23666300000000001</c:v>
                </c:pt>
                <c:pt idx="27">
                  <c:v>0.24213699999999999</c:v>
                </c:pt>
                <c:pt idx="28">
                  <c:v>0.246586</c:v>
                </c:pt>
                <c:pt idx="29">
                  <c:v>0.25185999999999997</c:v>
                </c:pt>
                <c:pt idx="30">
                  <c:v>0.25627299999999997</c:v>
                </c:pt>
                <c:pt idx="31">
                  <c:v>0.26202999999999999</c:v>
                </c:pt>
                <c:pt idx="32">
                  <c:v>0.266156</c:v>
                </c:pt>
                <c:pt idx="33">
                  <c:v>0.271036</c:v>
                </c:pt>
                <c:pt idx="34">
                  <c:v>0.27587899999999999</c:v>
                </c:pt>
                <c:pt idx="35">
                  <c:v>0.28174399999999999</c:v>
                </c:pt>
                <c:pt idx="36">
                  <c:v>0.28565400000000002</c:v>
                </c:pt>
                <c:pt idx="37">
                  <c:v>0.29085699999999998</c:v>
                </c:pt>
                <c:pt idx="38">
                  <c:v>0.29544900000000002</c:v>
                </c:pt>
                <c:pt idx="39">
                  <c:v>0.30113200000000001</c:v>
                </c:pt>
                <c:pt idx="40">
                  <c:v>0.30525799999999997</c:v>
                </c:pt>
                <c:pt idx="41">
                  <c:v>0.31058400000000003</c:v>
                </c:pt>
                <c:pt idx="42">
                  <c:v>0.31496099999999999</c:v>
                </c:pt>
                <c:pt idx="43">
                  <c:v>0.31966099999999997</c:v>
                </c:pt>
                <c:pt idx="44">
                  <c:v>0.32475599999999999</c:v>
                </c:pt>
                <c:pt idx="45">
                  <c:v>0.33058500000000002</c:v>
                </c:pt>
                <c:pt idx="46">
                  <c:v>0.33461299999999999</c:v>
                </c:pt>
              </c:numCache>
            </c:numRef>
          </c:xVal>
          <c:yVal>
            <c:numRef>
              <c:f>Sheet1!$P$10:$P$56</c:f>
              <c:numCache>
                <c:formatCode>General</c:formatCode>
                <c:ptCount val="47"/>
                <c:pt idx="0">
                  <c:v>58178.180269999997</c:v>
                </c:pt>
                <c:pt idx="1">
                  <c:v>53891.04204</c:v>
                </c:pt>
                <c:pt idx="2">
                  <c:v>49880.778530000003</c:v>
                </c:pt>
                <c:pt idx="3">
                  <c:v>47784.941099999996</c:v>
                </c:pt>
                <c:pt idx="4">
                  <c:v>43563.285020000003</c:v>
                </c:pt>
                <c:pt idx="5">
                  <c:v>40631.425260000004</c:v>
                </c:pt>
                <c:pt idx="6">
                  <c:v>38342.165529999998</c:v>
                </c:pt>
                <c:pt idx="7">
                  <c:v>36106.023840000002</c:v>
                </c:pt>
                <c:pt idx="8">
                  <c:v>34174.4211</c:v>
                </c:pt>
                <c:pt idx="9">
                  <c:v>32398.03703</c:v>
                </c:pt>
                <c:pt idx="10">
                  <c:v>30795.42784</c:v>
                </c:pt>
                <c:pt idx="11">
                  <c:v>29342.544399999999</c:v>
                </c:pt>
                <c:pt idx="12">
                  <c:v>27963.950339999999</c:v>
                </c:pt>
                <c:pt idx="13">
                  <c:v>26804.295310000001</c:v>
                </c:pt>
                <c:pt idx="14">
                  <c:v>25580.830819999999</c:v>
                </c:pt>
                <c:pt idx="15">
                  <c:v>24470.669979999999</c:v>
                </c:pt>
                <c:pt idx="16">
                  <c:v>23536.99049</c:v>
                </c:pt>
                <c:pt idx="17">
                  <c:v>22547.974869999998</c:v>
                </c:pt>
                <c:pt idx="18">
                  <c:v>21812.46414</c:v>
                </c:pt>
                <c:pt idx="19">
                  <c:v>21014.455249999999</c:v>
                </c:pt>
                <c:pt idx="20">
                  <c:v>20331.22725</c:v>
                </c:pt>
                <c:pt idx="21">
                  <c:v>19661.790850000001</c:v>
                </c:pt>
                <c:pt idx="22">
                  <c:v>19046.389660000001</c:v>
                </c:pt>
                <c:pt idx="23">
                  <c:v>18430.995220000001</c:v>
                </c:pt>
                <c:pt idx="24">
                  <c:v>17896.923739999998</c:v>
                </c:pt>
                <c:pt idx="25">
                  <c:v>17413.346020000001</c:v>
                </c:pt>
                <c:pt idx="26">
                  <c:v>16926.08769</c:v>
                </c:pt>
                <c:pt idx="27">
                  <c:v>16434.84906</c:v>
                </c:pt>
                <c:pt idx="28">
                  <c:v>16035.89939</c:v>
                </c:pt>
                <c:pt idx="29">
                  <c:v>15616.05356</c:v>
                </c:pt>
                <c:pt idx="30">
                  <c:v>15264.730369999999</c:v>
                </c:pt>
                <c:pt idx="31">
                  <c:v>14855.16755</c:v>
                </c:pt>
                <c:pt idx="32">
                  <c:v>14563.44709</c:v>
                </c:pt>
                <c:pt idx="33">
                  <c:v>14253.338729999999</c:v>
                </c:pt>
                <c:pt idx="34">
                  <c:v>13945.41389</c:v>
                </c:pt>
                <c:pt idx="35">
                  <c:v>13609.77209</c:v>
                </c:pt>
                <c:pt idx="36">
                  <c:v>13386.24237</c:v>
                </c:pt>
                <c:pt idx="37">
                  <c:v>13118.0281</c:v>
                </c:pt>
                <c:pt idx="38">
                  <c:v>12881.111790000001</c:v>
                </c:pt>
                <c:pt idx="39">
                  <c:v>12615.54041</c:v>
                </c:pt>
                <c:pt idx="40">
                  <c:v>12422.932559999999</c:v>
                </c:pt>
                <c:pt idx="41">
                  <c:v>12197.26994</c:v>
                </c:pt>
                <c:pt idx="42">
                  <c:v>12011.839480000001</c:v>
                </c:pt>
                <c:pt idx="43">
                  <c:v>11829.96898</c:v>
                </c:pt>
                <c:pt idx="44">
                  <c:v>11633.242840000001</c:v>
                </c:pt>
                <c:pt idx="45">
                  <c:v>11426.27887</c:v>
                </c:pt>
                <c:pt idx="46">
                  <c:v>11283.75388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D2C-4D5D-BEE8-64513DDDA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6951216"/>
        <c:axId val="316951544"/>
      </c:scatterChart>
      <c:valAx>
        <c:axId val="316951216"/>
        <c:scaling>
          <c:orientation val="minMax"/>
          <c:max val="0.35000000000000003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951544"/>
        <c:crosses val="autoZero"/>
        <c:crossBetween val="midCat"/>
      </c:valAx>
      <c:valAx>
        <c:axId val="316951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951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Radial Stress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Sheet3!$C$15:$C$35</c:f>
              <c:numCache>
                <c:formatCode>General</c:formatCode>
                <c:ptCount val="21"/>
                <c:pt idx="0">
                  <c:v>100</c:v>
                </c:pt>
                <c:pt idx="1">
                  <c:v>107.5</c:v>
                </c:pt>
                <c:pt idx="2">
                  <c:v>115</c:v>
                </c:pt>
                <c:pt idx="3">
                  <c:v>122.5</c:v>
                </c:pt>
                <c:pt idx="4">
                  <c:v>130</c:v>
                </c:pt>
                <c:pt idx="5">
                  <c:v>137.5</c:v>
                </c:pt>
                <c:pt idx="6">
                  <c:v>145</c:v>
                </c:pt>
                <c:pt idx="7">
                  <c:v>152.5</c:v>
                </c:pt>
                <c:pt idx="8">
                  <c:v>160</c:v>
                </c:pt>
                <c:pt idx="9">
                  <c:v>167.5</c:v>
                </c:pt>
                <c:pt idx="10">
                  <c:v>175</c:v>
                </c:pt>
                <c:pt idx="11">
                  <c:v>182.5</c:v>
                </c:pt>
                <c:pt idx="12">
                  <c:v>190</c:v>
                </c:pt>
                <c:pt idx="13">
                  <c:v>197.5</c:v>
                </c:pt>
                <c:pt idx="14">
                  <c:v>205</c:v>
                </c:pt>
                <c:pt idx="15">
                  <c:v>212.5</c:v>
                </c:pt>
                <c:pt idx="16">
                  <c:v>220</c:v>
                </c:pt>
                <c:pt idx="17">
                  <c:v>227.5</c:v>
                </c:pt>
                <c:pt idx="18">
                  <c:v>235</c:v>
                </c:pt>
                <c:pt idx="19">
                  <c:v>242.5</c:v>
                </c:pt>
                <c:pt idx="20">
                  <c:v>250</c:v>
                </c:pt>
              </c:numCache>
            </c:numRef>
          </c:xVal>
          <c:yVal>
            <c:numRef>
              <c:f>Sheet3!$D$15:$D$35</c:f>
              <c:numCache>
                <c:formatCode>General</c:formatCode>
                <c:ptCount val="21"/>
                <c:pt idx="0">
                  <c:v>-100</c:v>
                </c:pt>
                <c:pt idx="1">
                  <c:v>-90.674301823822177</c:v>
                </c:pt>
                <c:pt idx="2">
                  <c:v>-82.321370496834462</c:v>
                </c:pt>
                <c:pt idx="3">
                  <c:v>-74.759044127882248</c:v>
                </c:pt>
                <c:pt idx="4">
                  <c:v>-67.850514088397716</c:v>
                </c:pt>
                <c:pt idx="5">
                  <c:v>-61.49082860853369</c:v>
                </c:pt>
                <c:pt idx="6">
                  <c:v>-55.597958015597044</c:v>
                </c:pt>
                <c:pt idx="7">
                  <c:v>-50.106721115873533</c:v>
                </c:pt>
                <c:pt idx="8">
                  <c:v>-44.964558240889616</c:v>
                </c:pt>
                <c:pt idx="9">
                  <c:v>-40.128526953957618</c:v>
                </c:pt>
                <c:pt idx="10">
                  <c:v>-35.563125978138508</c:v>
                </c:pt>
                <c:pt idx="11">
                  <c:v>-31.238691832900582</c:v>
                </c:pt>
                <c:pt idx="12">
                  <c:v>-27.130198957502586</c:v>
                </c:pt>
                <c:pt idx="13">
                  <c:v>-23.216348973478631</c:v>
                </c:pt>
                <c:pt idx="14">
                  <c:v>-19.478870389561173</c:v>
                </c:pt>
                <c:pt idx="15">
                  <c:v>-15.901973671521819</c:v>
                </c:pt>
                <c:pt idx="16">
                  <c:v>-12.47192253045165</c:v>
                </c:pt>
                <c:pt idx="17">
                  <c:v>-9.176693207261998</c:v>
                </c:pt>
                <c:pt idx="18">
                  <c:v>-6.0057011372505169</c:v>
                </c:pt>
                <c:pt idx="19">
                  <c:v>-2.9495797496514218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D37-4E7E-883E-B89F69E81DEA}"/>
            </c:ext>
          </c:extLst>
        </c:ser>
        <c:ser>
          <c:idx val="1"/>
          <c:order val="1"/>
          <c:tx>
            <c:v>Tangential Stress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Sheet3!$C$15:$C$35</c:f>
              <c:numCache>
                <c:formatCode>General</c:formatCode>
                <c:ptCount val="21"/>
                <c:pt idx="0">
                  <c:v>100</c:v>
                </c:pt>
                <c:pt idx="1">
                  <c:v>107.5</c:v>
                </c:pt>
                <c:pt idx="2">
                  <c:v>115</c:v>
                </c:pt>
                <c:pt idx="3">
                  <c:v>122.5</c:v>
                </c:pt>
                <c:pt idx="4">
                  <c:v>130</c:v>
                </c:pt>
                <c:pt idx="5">
                  <c:v>137.5</c:v>
                </c:pt>
                <c:pt idx="6">
                  <c:v>145</c:v>
                </c:pt>
                <c:pt idx="7">
                  <c:v>152.5</c:v>
                </c:pt>
                <c:pt idx="8">
                  <c:v>160</c:v>
                </c:pt>
                <c:pt idx="9">
                  <c:v>167.5</c:v>
                </c:pt>
                <c:pt idx="10">
                  <c:v>175</c:v>
                </c:pt>
                <c:pt idx="11">
                  <c:v>182.5</c:v>
                </c:pt>
                <c:pt idx="12">
                  <c:v>190</c:v>
                </c:pt>
                <c:pt idx="13">
                  <c:v>197.5</c:v>
                </c:pt>
                <c:pt idx="14">
                  <c:v>205</c:v>
                </c:pt>
                <c:pt idx="15">
                  <c:v>212.5</c:v>
                </c:pt>
                <c:pt idx="16">
                  <c:v>220</c:v>
                </c:pt>
                <c:pt idx="17">
                  <c:v>227.5</c:v>
                </c:pt>
                <c:pt idx="18">
                  <c:v>235</c:v>
                </c:pt>
                <c:pt idx="19">
                  <c:v>242.5</c:v>
                </c:pt>
                <c:pt idx="20">
                  <c:v>250</c:v>
                </c:pt>
              </c:numCache>
            </c:numRef>
          </c:xVal>
          <c:yVal>
            <c:numRef>
              <c:f>Sheet3!$E$15:$E$35</c:f>
              <c:numCache>
                <c:formatCode>General</c:formatCode>
                <c:ptCount val="21"/>
                <c:pt idx="0">
                  <c:v>31.839816670755368</c:v>
                </c:pt>
                <c:pt idx="1">
                  <c:v>35.520503622202426</c:v>
                </c:pt>
                <c:pt idx="2">
                  <c:v>39.29643356899075</c:v>
                </c:pt>
                <c:pt idx="3">
                  <c:v>43.096408214462016</c:v>
                </c:pt>
                <c:pt idx="4">
                  <c:v>46.874781134141728</c:v>
                </c:pt>
                <c:pt idx="5">
                  <c:v>50.602409416795396</c:v>
                </c:pt>
                <c:pt idx="6">
                  <c:v>54.260984109429735</c:v>
                </c:pt>
                <c:pt idx="7">
                  <c:v>57.839397434961015</c:v>
                </c:pt>
                <c:pt idx="8">
                  <c:v>61.331370099885874</c:v>
                </c:pt>
                <c:pt idx="9">
                  <c:v>64.73387611511636</c:v>
                </c:pt>
                <c:pt idx="10">
                  <c:v>68.046082553989152</c:v>
                </c:pt>
                <c:pt idx="11">
                  <c:v>71.268627697006323</c:v>
                </c:pt>
                <c:pt idx="12">
                  <c:v>74.403125017465882</c:v>
                </c:pt>
                <c:pt idx="13">
                  <c:v>77.451819961156446</c:v>
                </c:pt>
                <c:pt idx="14">
                  <c:v>80.417351338546041</c:v>
                </c:pt>
                <c:pt idx="15">
                  <c:v>83.302585084965941</c:v>
                </c:pt>
                <c:pt idx="16">
                  <c:v>86.110498526954203</c:v>
                </c:pt>
                <c:pt idx="17">
                  <c:v>88.844100158101298</c:v>
                </c:pt>
                <c:pt idx="18">
                  <c:v>91.506374528853144</c:v>
                </c:pt>
                <c:pt idx="19">
                  <c:v>94.100244976664442</c:v>
                </c:pt>
                <c:pt idx="20">
                  <c:v>96.628549065121575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D37-4E7E-883E-B89F69E81DEA}"/>
            </c:ext>
          </c:extLst>
        </c:ser>
        <c:ser>
          <c:idx val="2"/>
          <c:order val="2"/>
          <c:tx>
            <c:v>Axial Stress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Sheet3!$C$15:$C$35</c:f>
              <c:numCache>
                <c:formatCode>General</c:formatCode>
                <c:ptCount val="21"/>
                <c:pt idx="0">
                  <c:v>100</c:v>
                </c:pt>
                <c:pt idx="1">
                  <c:v>107.5</c:v>
                </c:pt>
                <c:pt idx="2">
                  <c:v>115</c:v>
                </c:pt>
                <c:pt idx="3">
                  <c:v>122.5</c:v>
                </c:pt>
                <c:pt idx="4">
                  <c:v>130</c:v>
                </c:pt>
                <c:pt idx="5">
                  <c:v>137.5</c:v>
                </c:pt>
                <c:pt idx="6">
                  <c:v>145</c:v>
                </c:pt>
                <c:pt idx="7">
                  <c:v>152.5</c:v>
                </c:pt>
                <c:pt idx="8">
                  <c:v>160</c:v>
                </c:pt>
                <c:pt idx="9">
                  <c:v>167.5</c:v>
                </c:pt>
                <c:pt idx="10">
                  <c:v>175</c:v>
                </c:pt>
                <c:pt idx="11">
                  <c:v>182.5</c:v>
                </c:pt>
                <c:pt idx="12">
                  <c:v>190</c:v>
                </c:pt>
                <c:pt idx="13">
                  <c:v>197.5</c:v>
                </c:pt>
                <c:pt idx="14">
                  <c:v>205</c:v>
                </c:pt>
                <c:pt idx="15">
                  <c:v>212.5</c:v>
                </c:pt>
                <c:pt idx="16">
                  <c:v>220</c:v>
                </c:pt>
                <c:pt idx="17">
                  <c:v>227.5</c:v>
                </c:pt>
                <c:pt idx="18">
                  <c:v>235</c:v>
                </c:pt>
                <c:pt idx="19">
                  <c:v>242.5</c:v>
                </c:pt>
                <c:pt idx="20">
                  <c:v>250</c:v>
                </c:pt>
              </c:numCache>
            </c:numRef>
          </c:xVal>
          <c:yVal>
            <c:numRef>
              <c:f>Sheet3!$F$15:$F$35</c:f>
              <c:numCache>
                <c:formatCode>General</c:formatCode>
                <c:ptCount val="21"/>
                <c:pt idx="0">
                  <c:v>-106.25542142448273</c:v>
                </c:pt>
                <c:pt idx="1">
                  <c:v>-93.249036296857852</c:v>
                </c:pt>
                <c:pt idx="2">
                  <c:v>-81.120175023081813</c:v>
                </c:pt>
                <c:pt idx="3">
                  <c:v>-69.757874008658334</c:v>
                </c:pt>
                <c:pt idx="4">
                  <c:v>-59.070971049494084</c:v>
                </c:pt>
                <c:pt idx="5">
                  <c:v>-48.983657286976403</c:v>
                </c:pt>
                <c:pt idx="6">
                  <c:v>-39.432212001405411</c:v>
                </c:pt>
                <c:pt idx="7">
                  <c:v>-30.362561776150613</c:v>
                </c:pt>
                <c:pt idx="8">
                  <c:v>-21.728426236241848</c:v>
                </c:pt>
                <c:pt idx="9">
                  <c:v>-13.489888934079339</c:v>
                </c:pt>
                <c:pt idx="10">
                  <c:v>-5.6122815193874303</c:v>
                </c:pt>
                <c:pt idx="11">
                  <c:v>1.9346977688676328</c:v>
                </c:pt>
                <c:pt idx="12">
                  <c:v>9.1776879647252017</c:v>
                </c:pt>
                <c:pt idx="13">
                  <c:v>16.140232892439716</c:v>
                </c:pt>
                <c:pt idx="14">
                  <c:v>22.843242853746773</c:v>
                </c:pt>
                <c:pt idx="15">
                  <c:v>29.30537331820603</c:v>
                </c:pt>
                <c:pt idx="16">
                  <c:v>35.543337901264451</c:v>
                </c:pt>
                <c:pt idx="17">
                  <c:v>41.572168855601213</c:v>
                </c:pt>
                <c:pt idx="18">
                  <c:v>47.405435296364516</c:v>
                </c:pt>
                <c:pt idx="19">
                  <c:v>53.05542713177492</c:v>
                </c:pt>
                <c:pt idx="20">
                  <c:v>58.533310969883473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D37-4E7E-883E-B89F69E81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941216"/>
        <c:axId val="459942856"/>
      </c:scatterChart>
      <c:valAx>
        <c:axId val="459941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942856"/>
        <c:crosses val="autoZero"/>
        <c:crossBetween val="midCat"/>
      </c:valAx>
      <c:valAx>
        <c:axId val="459942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941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Von Mises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Sheet3!$C$15:$C$35</c:f>
              <c:numCache>
                <c:formatCode>General</c:formatCode>
                <c:ptCount val="21"/>
                <c:pt idx="0">
                  <c:v>100</c:v>
                </c:pt>
                <c:pt idx="1">
                  <c:v>107.5</c:v>
                </c:pt>
                <c:pt idx="2">
                  <c:v>115</c:v>
                </c:pt>
                <c:pt idx="3">
                  <c:v>122.5</c:v>
                </c:pt>
                <c:pt idx="4">
                  <c:v>130</c:v>
                </c:pt>
                <c:pt idx="5">
                  <c:v>137.5</c:v>
                </c:pt>
                <c:pt idx="6">
                  <c:v>145</c:v>
                </c:pt>
                <c:pt idx="7">
                  <c:v>152.5</c:v>
                </c:pt>
                <c:pt idx="8">
                  <c:v>160</c:v>
                </c:pt>
                <c:pt idx="9">
                  <c:v>167.5</c:v>
                </c:pt>
                <c:pt idx="10">
                  <c:v>175</c:v>
                </c:pt>
                <c:pt idx="11">
                  <c:v>182.5</c:v>
                </c:pt>
                <c:pt idx="12">
                  <c:v>190</c:v>
                </c:pt>
                <c:pt idx="13">
                  <c:v>197.5</c:v>
                </c:pt>
                <c:pt idx="14">
                  <c:v>205</c:v>
                </c:pt>
                <c:pt idx="15">
                  <c:v>212.5</c:v>
                </c:pt>
                <c:pt idx="16">
                  <c:v>220</c:v>
                </c:pt>
                <c:pt idx="17">
                  <c:v>227.5</c:v>
                </c:pt>
                <c:pt idx="18">
                  <c:v>235</c:v>
                </c:pt>
                <c:pt idx="19">
                  <c:v>242.5</c:v>
                </c:pt>
                <c:pt idx="20">
                  <c:v>250</c:v>
                </c:pt>
              </c:numCache>
            </c:numRef>
          </c:xVal>
          <c:yVal>
            <c:numRef>
              <c:f>Sheet3!$G$15:$G$35</c:f>
              <c:numCache>
                <c:formatCode>General</c:formatCode>
                <c:ptCount val="21"/>
                <c:pt idx="0">
                  <c:v>135.07620505025443</c:v>
                </c:pt>
                <c:pt idx="1">
                  <c:v>127.50167173439942</c:v>
                </c:pt>
                <c:pt idx="2">
                  <c:v>121.02167731686752</c:v>
                </c:pt>
                <c:pt idx="3">
                  <c:v>115.43614764335238</c:v>
                </c:pt>
                <c:pt idx="4">
                  <c:v>110.59718835853641</c:v>
                </c:pt>
                <c:pt idx="5">
                  <c:v>106.39245280328383</c:v>
                </c:pt>
                <c:pt idx="6">
                  <c:v>102.73444774390124</c:v>
                </c:pt>
                <c:pt idx="7">
                  <c:v>99.553457867875665</c:v>
                </c:pt>
                <c:pt idx="8">
                  <c:v>96.7927476099416</c:v>
                </c:pt>
                <c:pt idx="9">
                  <c:v>94.405238285401325</c:v>
                </c:pt>
                <c:pt idx="10">
                  <c:v>92.351166138853685</c:v>
                </c:pt>
                <c:pt idx="11">
                  <c:v>90.596407694116621</c:v>
                </c:pt>
                <c:pt idx="12">
                  <c:v>89.11126799929464</c:v>
                </c:pt>
                <c:pt idx="13">
                  <c:v>87.869595087566537</c:v>
                </c:pt>
                <c:pt idx="14">
                  <c:v>86.848127074652496</c:v>
                </c:pt>
                <c:pt idx="15">
                  <c:v>86.026006470437196</c:v>
                </c:pt>
                <c:pt idx="16">
                  <c:v>85.384415175163809</c:v>
                </c:pt>
                <c:pt idx="17">
                  <c:v>84.906296650245707</c:v>
                </c:pt>
                <c:pt idx="18">
                  <c:v>84.576140953077953</c:v>
                </c:pt>
                <c:pt idx="19">
                  <c:v>84.379814965184067</c:v>
                </c:pt>
                <c:pt idx="20">
                  <c:v>84.304425011563211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91-4ECD-9ED2-255DAB01D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963360"/>
        <c:axId val="319963688"/>
      </c:scatterChart>
      <c:valAx>
        <c:axId val="319963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963688"/>
        <c:crosses val="autoZero"/>
        <c:crossBetween val="midCat"/>
      </c:valAx>
      <c:valAx>
        <c:axId val="319963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963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70603674540681"/>
          <c:y val="5.0925925925925923E-2"/>
          <c:w val="0.80447462817147863"/>
          <c:h val="0.78979950422863809"/>
        </c:manualLayout>
      </c:layout>
      <c:scatterChart>
        <c:scatterStyle val="smoothMarker"/>
        <c:varyColors val="0"/>
        <c:ser>
          <c:idx val="0"/>
          <c:order val="0"/>
          <c:tx>
            <c:v>Analytical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Sheet1!$B$10:$B$20</c:f>
              <c:numCache>
                <c:formatCode>General</c:formatCode>
                <c:ptCount val="11"/>
                <c:pt idx="0">
                  <c:v>0.109</c:v>
                </c:pt>
                <c:pt idx="1">
                  <c:v>0.13155</c:v>
                </c:pt>
                <c:pt idx="2">
                  <c:v>0.15410000000000001</c:v>
                </c:pt>
                <c:pt idx="3">
                  <c:v>0.17665000000000003</c:v>
                </c:pt>
                <c:pt idx="4">
                  <c:v>0.19920000000000004</c:v>
                </c:pt>
                <c:pt idx="5">
                  <c:v>0.22175000000000006</c:v>
                </c:pt>
                <c:pt idx="6">
                  <c:v>0.24430000000000007</c:v>
                </c:pt>
                <c:pt idx="7">
                  <c:v>0.26685000000000009</c:v>
                </c:pt>
                <c:pt idx="8">
                  <c:v>0.2894000000000001</c:v>
                </c:pt>
                <c:pt idx="9">
                  <c:v>0.31195000000000012</c:v>
                </c:pt>
                <c:pt idx="10">
                  <c:v>0.33450000000000013</c:v>
                </c:pt>
              </c:numCache>
            </c:numRef>
          </c:xVal>
          <c:yVal>
            <c:numRef>
              <c:f>Sheet1!$F$10:$F$20</c:f>
              <c:numCache>
                <c:formatCode>General</c:formatCode>
                <c:ptCount val="11"/>
                <c:pt idx="0">
                  <c:v>91357.098841179541</c:v>
                </c:pt>
                <c:pt idx="1">
                  <c:v>62852.649673070184</c:v>
                </c:pt>
                <c:pt idx="2">
                  <c:v>45963.332093101984</c:v>
                </c:pt>
                <c:pt idx="3">
                  <c:v>35165.079773370628</c:v>
                </c:pt>
                <c:pt idx="4">
                  <c:v>27868.900387895334</c:v>
                </c:pt>
                <c:pt idx="5">
                  <c:v>22730.120253590965</c:v>
                </c:pt>
                <c:pt idx="6">
                  <c:v>18993.672707799527</c:v>
                </c:pt>
                <c:pt idx="7">
                  <c:v>16208.617150248394</c:v>
                </c:pt>
                <c:pt idx="8">
                  <c:v>14091.767028004493</c:v>
                </c:pt>
                <c:pt idx="9">
                  <c:v>12457.658191574177</c:v>
                </c:pt>
                <c:pt idx="10">
                  <c:v>11180.412531840799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25-4C55-9EB3-D2008EA6AD92}"/>
            </c:ext>
          </c:extLst>
        </c:ser>
        <c:ser>
          <c:idx val="1"/>
          <c:order val="1"/>
          <c:tx>
            <c:v>ANSYS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Sheet1!$U$10:$U$57</c:f>
              <c:numCache>
                <c:formatCode>General</c:formatCode>
                <c:ptCount val="48"/>
                <c:pt idx="0">
                  <c:v>0.10971599999999999</c:v>
                </c:pt>
                <c:pt idx="1">
                  <c:v>0.11262800000000001</c:v>
                </c:pt>
                <c:pt idx="2">
                  <c:v>0.115707</c:v>
                </c:pt>
                <c:pt idx="3">
                  <c:v>0.11954099999999999</c:v>
                </c:pt>
                <c:pt idx="4">
                  <c:v>0.124653</c:v>
                </c:pt>
                <c:pt idx="5">
                  <c:v>0.1293</c:v>
                </c:pt>
                <c:pt idx="6">
                  <c:v>0.134573</c:v>
                </c:pt>
                <c:pt idx="7">
                  <c:v>0.138988</c:v>
                </c:pt>
                <c:pt idx="8">
                  <c:v>0.14416999999999999</c:v>
                </c:pt>
                <c:pt idx="9">
                  <c:v>0.148817</c:v>
                </c:pt>
                <c:pt idx="10">
                  <c:v>0.15390999999999999</c:v>
                </c:pt>
                <c:pt idx="11">
                  <c:v>0.15861500000000001</c:v>
                </c:pt>
                <c:pt idx="12">
                  <c:v>0.164018</c:v>
                </c:pt>
                <c:pt idx="13">
                  <c:v>0.168327</c:v>
                </c:pt>
                <c:pt idx="14">
                  <c:v>0.173323</c:v>
                </c:pt>
                <c:pt idx="15">
                  <c:v>0.178096</c:v>
                </c:pt>
                <c:pt idx="16">
                  <c:v>0.183063</c:v>
                </c:pt>
                <c:pt idx="17">
                  <c:v>0.187856</c:v>
                </c:pt>
                <c:pt idx="18">
                  <c:v>0.19298399999999999</c:v>
                </c:pt>
                <c:pt idx="19">
                  <c:v>0.197632</c:v>
                </c:pt>
                <c:pt idx="20">
                  <c:v>0.20336599999999999</c:v>
                </c:pt>
                <c:pt idx="21">
                  <c:v>0.20754900000000001</c:v>
                </c:pt>
                <c:pt idx="22">
                  <c:v>0.21266099999999999</c:v>
                </c:pt>
                <c:pt idx="23">
                  <c:v>0.21713399999999999</c:v>
                </c:pt>
                <c:pt idx="24">
                  <c:v>0.22231999999999999</c:v>
                </c:pt>
                <c:pt idx="25">
                  <c:v>0.226967</c:v>
                </c:pt>
                <c:pt idx="26">
                  <c:v>0.232378</c:v>
                </c:pt>
                <c:pt idx="27">
                  <c:v>0.236822</c:v>
                </c:pt>
                <c:pt idx="28">
                  <c:v>0.24197299999999999</c:v>
                </c:pt>
                <c:pt idx="29">
                  <c:v>0.24667800000000001</c:v>
                </c:pt>
                <c:pt idx="30">
                  <c:v>0.25261400000000001</c:v>
                </c:pt>
                <c:pt idx="31">
                  <c:v>0.25639000000000001</c:v>
                </c:pt>
                <c:pt idx="32">
                  <c:v>0.26171499999999998</c:v>
                </c:pt>
                <c:pt idx="33">
                  <c:v>0.26615899999999998</c:v>
                </c:pt>
                <c:pt idx="34">
                  <c:v>0.27083600000000002</c:v>
                </c:pt>
                <c:pt idx="35">
                  <c:v>0.27599099999999999</c:v>
                </c:pt>
                <c:pt idx="36">
                  <c:v>0.280696</c:v>
                </c:pt>
                <c:pt idx="37">
                  <c:v>0.285576</c:v>
                </c:pt>
                <c:pt idx="38">
                  <c:v>0.29073100000000002</c:v>
                </c:pt>
                <c:pt idx="39">
                  <c:v>0.29549399999999998</c:v>
                </c:pt>
                <c:pt idx="40">
                  <c:v>0.30083900000000002</c:v>
                </c:pt>
                <c:pt idx="41">
                  <c:v>0.30529899999999999</c:v>
                </c:pt>
                <c:pt idx="42">
                  <c:v>0.31099199999999999</c:v>
                </c:pt>
                <c:pt idx="43">
                  <c:v>0.31514500000000001</c:v>
                </c:pt>
                <c:pt idx="44">
                  <c:v>0.32125399999999998</c:v>
                </c:pt>
                <c:pt idx="45">
                  <c:v>0.32494299999999998</c:v>
                </c:pt>
                <c:pt idx="46">
                  <c:v>0.330152</c:v>
                </c:pt>
                <c:pt idx="47">
                  <c:v>0.334621</c:v>
                </c:pt>
              </c:numCache>
            </c:numRef>
          </c:xVal>
          <c:yVal>
            <c:numRef>
              <c:f>Sheet1!$V$10:$V$57</c:f>
              <c:numCache>
                <c:formatCode>General</c:formatCode>
                <c:ptCount val="48"/>
                <c:pt idx="0">
                  <c:v>91172.255510000003</c:v>
                </c:pt>
                <c:pt idx="1">
                  <c:v>86916.024619999997</c:v>
                </c:pt>
                <c:pt idx="2">
                  <c:v>82414.681519999998</c:v>
                </c:pt>
                <c:pt idx="3">
                  <c:v>76832.527969999996</c:v>
                </c:pt>
                <c:pt idx="4">
                  <c:v>71011.452780000007</c:v>
                </c:pt>
                <c:pt idx="5">
                  <c:v>65733.183499999999</c:v>
                </c:pt>
                <c:pt idx="6">
                  <c:v>60959.696969999997</c:v>
                </c:pt>
                <c:pt idx="7">
                  <c:v>56951.243929999997</c:v>
                </c:pt>
                <c:pt idx="8">
                  <c:v>53152.675860000003</c:v>
                </c:pt>
                <c:pt idx="9">
                  <c:v>49755.134039999997</c:v>
                </c:pt>
                <c:pt idx="10">
                  <c:v>46696.23416</c:v>
                </c:pt>
                <c:pt idx="11">
                  <c:v>43878.314680000003</c:v>
                </c:pt>
                <c:pt idx="12">
                  <c:v>41190.448049999999</c:v>
                </c:pt>
                <c:pt idx="13">
                  <c:v>39042.40238</c:v>
                </c:pt>
                <c:pt idx="14">
                  <c:v>36961.53484</c:v>
                </c:pt>
                <c:pt idx="15">
                  <c:v>34972.906300000002</c:v>
                </c:pt>
                <c:pt idx="16">
                  <c:v>33220.431779999999</c:v>
                </c:pt>
                <c:pt idx="17">
                  <c:v>31530.766459999999</c:v>
                </c:pt>
                <c:pt idx="18">
                  <c:v>29988.314009999998</c:v>
                </c:pt>
                <c:pt idx="19">
                  <c:v>28588.979240000001</c:v>
                </c:pt>
                <c:pt idx="20">
                  <c:v>27107.18418</c:v>
                </c:pt>
                <c:pt idx="21">
                  <c:v>26034.21688</c:v>
                </c:pt>
                <c:pt idx="22">
                  <c:v>24894.273690000002</c:v>
                </c:pt>
                <c:pt idx="23">
                  <c:v>23895.678690000001</c:v>
                </c:pt>
                <c:pt idx="24">
                  <c:v>22888.67654</c:v>
                </c:pt>
                <c:pt idx="25">
                  <c:v>21986.00807</c:v>
                </c:pt>
                <c:pt idx="26">
                  <c:v>21069.035690000001</c:v>
                </c:pt>
                <c:pt idx="27">
                  <c:v>20317.176439999999</c:v>
                </c:pt>
                <c:pt idx="28">
                  <c:v>19553.06378</c:v>
                </c:pt>
                <c:pt idx="29">
                  <c:v>18855.202369999999</c:v>
                </c:pt>
                <c:pt idx="30">
                  <c:v>18076.727510000001</c:v>
                </c:pt>
                <c:pt idx="31">
                  <c:v>17582.266080000001</c:v>
                </c:pt>
                <c:pt idx="32">
                  <c:v>16964.992890000001</c:v>
                </c:pt>
                <c:pt idx="33">
                  <c:v>16450.032579999999</c:v>
                </c:pt>
                <c:pt idx="34">
                  <c:v>15968.877839999999</c:v>
                </c:pt>
                <c:pt idx="35">
                  <c:v>15439.55414</c:v>
                </c:pt>
                <c:pt idx="36">
                  <c:v>15007.141299999999</c:v>
                </c:pt>
                <c:pt idx="37">
                  <c:v>14559.993710000001</c:v>
                </c:pt>
                <c:pt idx="38">
                  <c:v>14135.318740000001</c:v>
                </c:pt>
                <c:pt idx="39">
                  <c:v>13746.053330000001</c:v>
                </c:pt>
                <c:pt idx="40">
                  <c:v>13354.882970000001</c:v>
                </c:pt>
                <c:pt idx="41">
                  <c:v>13027.96897</c:v>
                </c:pt>
                <c:pt idx="42">
                  <c:v>12654.346649999999</c:v>
                </c:pt>
                <c:pt idx="43">
                  <c:v>12381.777749999999</c:v>
                </c:pt>
                <c:pt idx="44">
                  <c:v>12019.89759</c:v>
                </c:pt>
                <c:pt idx="45">
                  <c:v>11802.52461</c:v>
                </c:pt>
                <c:pt idx="46">
                  <c:v>11523.295969999999</c:v>
                </c:pt>
                <c:pt idx="47">
                  <c:v>11284.55351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525-4C55-9EB3-D2008EA6A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581680"/>
        <c:axId val="446582008"/>
      </c:scatterChart>
      <c:valAx>
        <c:axId val="446581680"/>
        <c:scaling>
          <c:orientation val="minMax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Radius (in)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582008"/>
        <c:crosses val="autoZero"/>
        <c:crossBetween val="midCat"/>
      </c:valAx>
      <c:valAx>
        <c:axId val="446582008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Von Mises Stress (psi)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581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83184601924759"/>
          <c:y val="5.6133712452610091E-2"/>
          <c:w val="0.18236176727909012"/>
          <c:h val="0.1562510936132983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% Error Von Mises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Sheet1!$U$10:$U$57</c:f>
              <c:numCache>
                <c:formatCode>General</c:formatCode>
                <c:ptCount val="48"/>
                <c:pt idx="0">
                  <c:v>0.10971599999999999</c:v>
                </c:pt>
                <c:pt idx="1">
                  <c:v>0.11262800000000001</c:v>
                </c:pt>
                <c:pt idx="2">
                  <c:v>0.115707</c:v>
                </c:pt>
                <c:pt idx="3">
                  <c:v>0.11954099999999999</c:v>
                </c:pt>
                <c:pt idx="4">
                  <c:v>0.124653</c:v>
                </c:pt>
                <c:pt idx="5">
                  <c:v>0.1293</c:v>
                </c:pt>
                <c:pt idx="6">
                  <c:v>0.134573</c:v>
                </c:pt>
                <c:pt idx="7">
                  <c:v>0.138988</c:v>
                </c:pt>
                <c:pt idx="8">
                  <c:v>0.14416999999999999</c:v>
                </c:pt>
                <c:pt idx="9">
                  <c:v>0.148817</c:v>
                </c:pt>
                <c:pt idx="10">
                  <c:v>0.15390999999999999</c:v>
                </c:pt>
                <c:pt idx="11">
                  <c:v>0.15861500000000001</c:v>
                </c:pt>
                <c:pt idx="12">
                  <c:v>0.164018</c:v>
                </c:pt>
                <c:pt idx="13">
                  <c:v>0.168327</c:v>
                </c:pt>
                <c:pt idx="14">
                  <c:v>0.173323</c:v>
                </c:pt>
                <c:pt idx="15">
                  <c:v>0.178096</c:v>
                </c:pt>
                <c:pt idx="16">
                  <c:v>0.183063</c:v>
                </c:pt>
                <c:pt idx="17">
                  <c:v>0.187856</c:v>
                </c:pt>
                <c:pt idx="18">
                  <c:v>0.19298399999999999</c:v>
                </c:pt>
                <c:pt idx="19">
                  <c:v>0.197632</c:v>
                </c:pt>
                <c:pt idx="20">
                  <c:v>0.20336599999999999</c:v>
                </c:pt>
                <c:pt idx="21">
                  <c:v>0.20754900000000001</c:v>
                </c:pt>
                <c:pt idx="22">
                  <c:v>0.21266099999999999</c:v>
                </c:pt>
                <c:pt idx="23">
                  <c:v>0.21713399999999999</c:v>
                </c:pt>
                <c:pt idx="24">
                  <c:v>0.22231999999999999</c:v>
                </c:pt>
                <c:pt idx="25">
                  <c:v>0.226967</c:v>
                </c:pt>
                <c:pt idx="26">
                  <c:v>0.232378</c:v>
                </c:pt>
                <c:pt idx="27">
                  <c:v>0.236822</c:v>
                </c:pt>
                <c:pt idx="28">
                  <c:v>0.24197299999999999</c:v>
                </c:pt>
                <c:pt idx="29">
                  <c:v>0.24667800000000001</c:v>
                </c:pt>
                <c:pt idx="30">
                  <c:v>0.25261400000000001</c:v>
                </c:pt>
                <c:pt idx="31">
                  <c:v>0.25639000000000001</c:v>
                </c:pt>
                <c:pt idx="32">
                  <c:v>0.26171499999999998</c:v>
                </c:pt>
                <c:pt idx="33">
                  <c:v>0.26615899999999998</c:v>
                </c:pt>
                <c:pt idx="34">
                  <c:v>0.27083600000000002</c:v>
                </c:pt>
                <c:pt idx="35">
                  <c:v>0.27599099999999999</c:v>
                </c:pt>
                <c:pt idx="36">
                  <c:v>0.280696</c:v>
                </c:pt>
                <c:pt idx="37">
                  <c:v>0.285576</c:v>
                </c:pt>
                <c:pt idx="38">
                  <c:v>0.29073100000000002</c:v>
                </c:pt>
                <c:pt idx="39">
                  <c:v>0.29549399999999998</c:v>
                </c:pt>
                <c:pt idx="40">
                  <c:v>0.30083900000000002</c:v>
                </c:pt>
                <c:pt idx="41">
                  <c:v>0.30529899999999999</c:v>
                </c:pt>
                <c:pt idx="42">
                  <c:v>0.31099199999999999</c:v>
                </c:pt>
                <c:pt idx="43">
                  <c:v>0.31514500000000001</c:v>
                </c:pt>
                <c:pt idx="44">
                  <c:v>0.32125399999999998</c:v>
                </c:pt>
                <c:pt idx="45">
                  <c:v>0.32494299999999998</c:v>
                </c:pt>
                <c:pt idx="46">
                  <c:v>0.330152</c:v>
                </c:pt>
                <c:pt idx="47">
                  <c:v>0.334621</c:v>
                </c:pt>
              </c:numCache>
            </c:numRef>
          </c:xVal>
          <c:yVal>
            <c:numRef>
              <c:f>Sheet1!$Z$10:$Z$57</c:f>
              <c:numCache>
                <c:formatCode>0%</c:formatCode>
                <c:ptCount val="48"/>
                <c:pt idx="0">
                  <c:v>-1.1080562329076598E-2</c:v>
                </c:pt>
                <c:pt idx="1">
                  <c:v>-1.5508488433845899E-2</c:v>
                </c:pt>
                <c:pt idx="2">
                  <c:v>-1.6036497389517484E-2</c:v>
                </c:pt>
                <c:pt idx="3">
                  <c:v>-1.0696471020295547E-2</c:v>
                </c:pt>
                <c:pt idx="4">
                  <c:v>-1.5223622492457893E-2</c:v>
                </c:pt>
                <c:pt idx="5">
                  <c:v>-1.0627217220369729E-2</c:v>
                </c:pt>
                <c:pt idx="6">
                  <c:v>-1.458867726533985E-2</c:v>
                </c:pt>
                <c:pt idx="7">
                  <c:v>-1.0485845730359758E-2</c:v>
                </c:pt>
                <c:pt idx="8">
                  <c:v>-1.3936451292360177E-2</c:v>
                </c:pt>
                <c:pt idx="9">
                  <c:v>-1.0520091667053149E-2</c:v>
                </c:pt>
                <c:pt idx="10">
                  <c:v>-1.3478557737109768E-2</c:v>
                </c:pt>
                <c:pt idx="11">
                  <c:v>-1.048229245651394E-2</c:v>
                </c:pt>
                <c:pt idx="12">
                  <c:v>-1.3104902712611907E-2</c:v>
                </c:pt>
                <c:pt idx="13">
                  <c:v>-1.0347449581756058E-2</c:v>
                </c:pt>
                <c:pt idx="14">
                  <c:v>-1.2804810353529207E-2</c:v>
                </c:pt>
                <c:pt idx="15">
                  <c:v>-1.046050154369149E-2</c:v>
                </c:pt>
                <c:pt idx="16">
                  <c:v>-1.2576448030110224E-2</c:v>
                </c:pt>
                <c:pt idx="17">
                  <c:v>-1.0463182079755861E-2</c:v>
                </c:pt>
                <c:pt idx="18">
                  <c:v>-1.2369914794507369E-2</c:v>
                </c:pt>
                <c:pt idx="19">
                  <c:v>-1.038459508873044E-2</c:v>
                </c:pt>
                <c:pt idx="20">
                  <c:v>-1.2021527718692223E-2</c:v>
                </c:pt>
                <c:pt idx="21">
                  <c:v>-1.049321188839538E-2</c:v>
                </c:pt>
                <c:pt idx="22">
                  <c:v>-1.1999341440918566E-2</c:v>
                </c:pt>
                <c:pt idx="23">
                  <c:v>-1.0435486201920417E-2</c:v>
                </c:pt>
                <c:pt idx="24">
                  <c:v>-1.1843240835349005E-2</c:v>
                </c:pt>
                <c:pt idx="25">
                  <c:v>-1.0337017271073605E-2</c:v>
                </c:pt>
                <c:pt idx="26">
                  <c:v>-1.1620279066540147E-2</c:v>
                </c:pt>
                <c:pt idx="27">
                  <c:v>-1.032773140109353E-2</c:v>
                </c:pt>
                <c:pt idx="28">
                  <c:v>-1.1580402637382543E-2</c:v>
                </c:pt>
                <c:pt idx="29">
                  <c:v>-1.0402169706619809E-2</c:v>
                </c:pt>
                <c:pt idx="30">
                  <c:v>-1.1349006012683996E-2</c:v>
                </c:pt>
                <c:pt idx="31">
                  <c:v>-1.0295736865227424E-2</c:v>
                </c:pt>
                <c:pt idx="32">
                  <c:v>-1.1278279266221321E-2</c:v>
                </c:pt>
                <c:pt idx="33">
                  <c:v>-1.026512832093038E-2</c:v>
                </c:pt>
                <c:pt idx="34">
                  <c:v>-1.1193555696669152E-2</c:v>
                </c:pt>
                <c:pt idx="35">
                  <c:v>-1.0300508584817002E-2</c:v>
                </c:pt>
                <c:pt idx="36">
                  <c:v>-1.1051393590863323E-2</c:v>
                </c:pt>
                <c:pt idx="37">
                  <c:v>-1.0229473944754822E-2</c:v>
                </c:pt>
                <c:pt idx="38">
                  <c:v>-1.0866230451041766E-2</c:v>
                </c:pt>
                <c:pt idx="39">
                  <c:v>-1.009551012922724E-2</c:v>
                </c:pt>
                <c:pt idx="40">
                  <c:v>-1.0853942825039448E-2</c:v>
                </c:pt>
                <c:pt idx="41">
                  <c:v>-1.009667692772066E-2</c:v>
                </c:pt>
                <c:pt idx="42">
                  <c:v>-1.0804319600581399E-2</c:v>
                </c:pt>
                <c:pt idx="43">
                  <c:v>-1.0150220853814299E-2</c:v>
                </c:pt>
                <c:pt idx="44">
                  <c:v>-1.0658103327050793E-2</c:v>
                </c:pt>
                <c:pt idx="45">
                  <c:v>-1.010220027712112E-2</c:v>
                </c:pt>
                <c:pt idx="46">
                  <c:v>-1.0509343784059717E-2</c:v>
                </c:pt>
                <c:pt idx="47">
                  <c:v>-9.8621971662244436E-3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7D5-4085-AC6A-03DC8B924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968280"/>
        <c:axId val="319968936"/>
      </c:scatterChart>
      <c:valAx>
        <c:axId val="319968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968936"/>
        <c:crosses val="autoZero"/>
        <c:crossBetween val="midCat"/>
      </c:valAx>
      <c:valAx>
        <c:axId val="319968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968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Radial Stress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Sheet2!$C$15:$C$35</c:f>
              <c:numCache>
                <c:formatCode>General</c:formatCode>
                <c:ptCount val="21"/>
                <c:pt idx="0">
                  <c:v>0.109</c:v>
                </c:pt>
                <c:pt idx="1">
                  <c:v>0.12027500000000001</c:v>
                </c:pt>
                <c:pt idx="2">
                  <c:v>0.13155</c:v>
                </c:pt>
                <c:pt idx="3">
                  <c:v>0.14282500000000001</c:v>
                </c:pt>
                <c:pt idx="4">
                  <c:v>0.15410000000000001</c:v>
                </c:pt>
                <c:pt idx="5">
                  <c:v>0.16537500000000002</c:v>
                </c:pt>
                <c:pt idx="6">
                  <c:v>0.17665000000000003</c:v>
                </c:pt>
                <c:pt idx="7">
                  <c:v>0.18792500000000004</c:v>
                </c:pt>
                <c:pt idx="8">
                  <c:v>0.19920000000000004</c:v>
                </c:pt>
                <c:pt idx="9">
                  <c:v>0.21047500000000005</c:v>
                </c:pt>
                <c:pt idx="10">
                  <c:v>0.22175000000000006</c:v>
                </c:pt>
                <c:pt idx="11">
                  <c:v>0.23302500000000007</c:v>
                </c:pt>
                <c:pt idx="12">
                  <c:v>0.24430000000000007</c:v>
                </c:pt>
                <c:pt idx="13">
                  <c:v>0.25557500000000005</c:v>
                </c:pt>
                <c:pt idx="14">
                  <c:v>0.26685000000000003</c:v>
                </c:pt>
                <c:pt idx="15">
                  <c:v>0.27812500000000001</c:v>
                </c:pt>
                <c:pt idx="16">
                  <c:v>0.28939999999999999</c:v>
                </c:pt>
                <c:pt idx="17">
                  <c:v>0.30067499999999997</c:v>
                </c:pt>
                <c:pt idx="18">
                  <c:v>0.31194999999999995</c:v>
                </c:pt>
                <c:pt idx="19">
                  <c:v>0.32322499999999993</c:v>
                </c:pt>
                <c:pt idx="20">
                  <c:v>0.33449999999999991</c:v>
                </c:pt>
              </c:numCache>
            </c:numRef>
          </c:xVal>
          <c:yVal>
            <c:numRef>
              <c:f>Sheet2!$E$15:$E$35</c:f>
              <c:numCache>
                <c:formatCode>General</c:formatCode>
                <c:ptCount val="21"/>
                <c:pt idx="0">
                  <c:v>-47056.000000000007</c:v>
                </c:pt>
                <c:pt idx="1">
                  <c:v>-45649.013851445176</c:v>
                </c:pt>
                <c:pt idx="2">
                  <c:v>-43609.409833670688</c:v>
                </c:pt>
                <c:pt idx="3">
                  <c:v>-41206.456013135248</c:v>
                </c:pt>
                <c:pt idx="4">
                  <c:v>-38603.255940091156</c:v>
                </c:pt>
                <c:pt idx="5">
                  <c:v>-35900.961679722954</c:v>
                </c:pt>
                <c:pt idx="6">
                  <c:v>-33163.30350619588</c:v>
                </c:pt>
                <c:pt idx="7">
                  <c:v>-30430.759894377865</c:v>
                </c:pt>
                <c:pt idx="8">
                  <c:v>-27729.026171390164</c:v>
                </c:pt>
                <c:pt idx="9">
                  <c:v>-25074.223934026606</c:v>
                </c:pt>
                <c:pt idx="10">
                  <c:v>-22476.185363556826</c:v>
                </c:pt>
                <c:pt idx="11">
                  <c:v>-19940.567771458005</c:v>
                </c:pt>
                <c:pt idx="12">
                  <c:v>-17470.239564016269</c:v>
                </c:pt>
                <c:pt idx="13">
                  <c:v>-15066.202490353993</c:v>
                </c:pt>
                <c:pt idx="14">
                  <c:v>-12728.213091195241</c:v>
                </c:pt>
                <c:pt idx="15">
                  <c:v>-10455.205744562751</c:v>
                </c:pt>
                <c:pt idx="16">
                  <c:v>-8245.5829175298368</c:v>
                </c:pt>
                <c:pt idx="17">
                  <c:v>-6097.4153929175563</c:v>
                </c:pt>
                <c:pt idx="18">
                  <c:v>-4008.5807847470637</c:v>
                </c:pt>
                <c:pt idx="19">
                  <c:v>-1976.8593480761463</c:v>
                </c:pt>
                <c:pt idx="20">
                  <c:v>-1.3419431455446763E-11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4F-407D-827D-0BB8FC8E4AD1}"/>
            </c:ext>
          </c:extLst>
        </c:ser>
        <c:ser>
          <c:idx val="1"/>
          <c:order val="1"/>
          <c:tx>
            <c:v>Tangential Stress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Sheet2!$C$15:$C$35</c:f>
              <c:numCache>
                <c:formatCode>General</c:formatCode>
                <c:ptCount val="21"/>
                <c:pt idx="0">
                  <c:v>0.109</c:v>
                </c:pt>
                <c:pt idx="1">
                  <c:v>0.12027500000000001</c:v>
                </c:pt>
                <c:pt idx="2">
                  <c:v>0.13155</c:v>
                </c:pt>
                <c:pt idx="3">
                  <c:v>0.14282500000000001</c:v>
                </c:pt>
                <c:pt idx="4">
                  <c:v>0.15410000000000001</c:v>
                </c:pt>
                <c:pt idx="5">
                  <c:v>0.16537500000000002</c:v>
                </c:pt>
                <c:pt idx="6">
                  <c:v>0.17665000000000003</c:v>
                </c:pt>
                <c:pt idx="7">
                  <c:v>0.18792500000000004</c:v>
                </c:pt>
                <c:pt idx="8">
                  <c:v>0.19920000000000004</c:v>
                </c:pt>
                <c:pt idx="9">
                  <c:v>0.21047500000000005</c:v>
                </c:pt>
                <c:pt idx="10">
                  <c:v>0.22175000000000006</c:v>
                </c:pt>
                <c:pt idx="11">
                  <c:v>0.23302500000000007</c:v>
                </c:pt>
                <c:pt idx="12">
                  <c:v>0.24430000000000007</c:v>
                </c:pt>
                <c:pt idx="13">
                  <c:v>0.25557500000000005</c:v>
                </c:pt>
                <c:pt idx="14">
                  <c:v>0.26685000000000003</c:v>
                </c:pt>
                <c:pt idx="15">
                  <c:v>0.27812500000000001</c:v>
                </c:pt>
                <c:pt idx="16">
                  <c:v>0.28939999999999999</c:v>
                </c:pt>
                <c:pt idx="17">
                  <c:v>0.30067499999999997</c:v>
                </c:pt>
                <c:pt idx="18">
                  <c:v>0.31194999999999995</c:v>
                </c:pt>
                <c:pt idx="19">
                  <c:v>0.32322499999999993</c:v>
                </c:pt>
                <c:pt idx="20">
                  <c:v>0.33449999999999991</c:v>
                </c:pt>
              </c:numCache>
            </c:numRef>
          </c:xVal>
          <c:yVal>
            <c:numRef>
              <c:f>Sheet2!$G$15:$G$35</c:f>
              <c:numCache>
                <c:formatCode>General</c:formatCode>
                <c:ptCount val="21"/>
                <c:pt idx="0">
                  <c:v>-37777.445621806481</c:v>
                </c:pt>
                <c:pt idx="1">
                  <c:v>-26658.308081539173</c:v>
                </c:pt>
                <c:pt idx="2">
                  <c:v>-17295.032242203568</c:v>
                </c:pt>
                <c:pt idx="3">
                  <c:v>-9233.3762641798021</c:v>
                </c:pt>
                <c:pt idx="4">
                  <c:v>-2167.4988203267676</c:v>
                </c:pt>
                <c:pt idx="5">
                  <c:v>4116.2080252485903</c:v>
                </c:pt>
                <c:pt idx="6">
                  <c:v>9771.651432290344</c:v>
                </c:pt>
                <c:pt idx="7">
                  <c:v>14912.729987512941</c:v>
                </c:pt>
                <c:pt idx="8">
                  <c:v>19625.712986510298</c:v>
                </c:pt>
                <c:pt idx="9">
                  <c:v>23977.282290839779</c:v>
                </c:pt>
                <c:pt idx="10">
                  <c:v>28019.909044556101</c:v>
                </c:pt>
                <c:pt idx="11">
                  <c:v>31795.541128304969</c:v>
                </c:pt>
                <c:pt idx="12">
                  <c:v>35338.190017849272</c:v>
                </c:pt>
                <c:pt idx="13">
                  <c:v>38675.782743625896</c:v>
                </c:pt>
                <c:pt idx="14">
                  <c:v>41831.512189251502</c:v>
                </c:pt>
                <c:pt idx="15">
                  <c:v>44824.838050155704</c:v>
                </c:pt>
                <c:pt idx="16">
                  <c:v>47672.240083275414</c:v>
                </c:pt>
                <c:pt idx="17">
                  <c:v>50387.792791436121</c:v>
                </c:pt>
                <c:pt idx="18">
                  <c:v>52983.609428094576</c:v>
                </c:pt>
                <c:pt idx="19">
                  <c:v>55470.18903134478</c:v>
                </c:pt>
                <c:pt idx="20">
                  <c:v>57856.690575376604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4F-407D-827D-0BB8FC8E4AD1}"/>
            </c:ext>
          </c:extLst>
        </c:ser>
        <c:ser>
          <c:idx val="2"/>
          <c:order val="2"/>
          <c:tx>
            <c:v>Axial Stress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Sheet2!$C$15:$C$35</c:f>
              <c:numCache>
                <c:formatCode>General</c:formatCode>
                <c:ptCount val="21"/>
                <c:pt idx="0">
                  <c:v>0.109</c:v>
                </c:pt>
                <c:pt idx="1">
                  <c:v>0.12027500000000001</c:v>
                </c:pt>
                <c:pt idx="2">
                  <c:v>0.13155</c:v>
                </c:pt>
                <c:pt idx="3">
                  <c:v>0.14282500000000001</c:v>
                </c:pt>
                <c:pt idx="4">
                  <c:v>0.15410000000000001</c:v>
                </c:pt>
                <c:pt idx="5">
                  <c:v>0.16537500000000002</c:v>
                </c:pt>
                <c:pt idx="6">
                  <c:v>0.17665000000000003</c:v>
                </c:pt>
                <c:pt idx="7">
                  <c:v>0.18792500000000004</c:v>
                </c:pt>
                <c:pt idx="8">
                  <c:v>0.19920000000000004</c:v>
                </c:pt>
                <c:pt idx="9">
                  <c:v>0.21047500000000005</c:v>
                </c:pt>
                <c:pt idx="10">
                  <c:v>0.22175000000000006</c:v>
                </c:pt>
                <c:pt idx="11">
                  <c:v>0.23302500000000007</c:v>
                </c:pt>
                <c:pt idx="12">
                  <c:v>0.24430000000000007</c:v>
                </c:pt>
                <c:pt idx="13">
                  <c:v>0.25557500000000005</c:v>
                </c:pt>
                <c:pt idx="14">
                  <c:v>0.26685000000000003</c:v>
                </c:pt>
                <c:pt idx="15">
                  <c:v>0.27812500000000001</c:v>
                </c:pt>
                <c:pt idx="16">
                  <c:v>0.28939999999999999</c:v>
                </c:pt>
                <c:pt idx="17">
                  <c:v>0.30067499999999997</c:v>
                </c:pt>
                <c:pt idx="18">
                  <c:v>0.31194999999999995</c:v>
                </c:pt>
                <c:pt idx="19">
                  <c:v>0.32322499999999993</c:v>
                </c:pt>
                <c:pt idx="20">
                  <c:v>0.33449999999999991</c:v>
                </c:pt>
              </c:numCache>
            </c:numRef>
          </c:xVal>
          <c:yVal>
            <c:numRef>
              <c:f>Sheet2!$I$15:$I$35</c:f>
              <c:numCache>
                <c:formatCode>General</c:formatCode>
                <c:ptCount val="21"/>
                <c:pt idx="0">
                  <c:v>-96013.858153647292</c:v>
                </c:pt>
                <c:pt idx="1">
                  <c:v>-83487.734464825131</c:v>
                </c:pt>
                <c:pt idx="2">
                  <c:v>-72084.854607715068</c:v>
                </c:pt>
                <c:pt idx="3">
                  <c:v>-61620.244809155862</c:v>
                </c:pt>
                <c:pt idx="4">
                  <c:v>-51951.167292258731</c:v>
                </c:pt>
                <c:pt idx="5">
                  <c:v>-42965.166186315168</c:v>
                </c:pt>
                <c:pt idx="6">
                  <c:v>-34572.064605746338</c:v>
                </c:pt>
                <c:pt idx="7">
                  <c:v>-26698.442438705722</c:v>
                </c:pt>
                <c:pt idx="8">
                  <c:v>-19283.725716720674</c:v>
                </c:pt>
                <c:pt idx="9">
                  <c:v>-12277.354175027625</c:v>
                </c:pt>
                <c:pt idx="10">
                  <c:v>-5636.6888508415332</c:v>
                </c:pt>
                <c:pt idx="11">
                  <c:v>674.56082500615923</c:v>
                </c:pt>
                <c:pt idx="12">
                  <c:v>6687.5379219922052</c:v>
                </c:pt>
                <c:pt idx="13">
                  <c:v>12429.167721431098</c:v>
                </c:pt>
                <c:pt idx="14">
                  <c:v>17922.886566215453</c:v>
                </c:pt>
                <c:pt idx="15">
                  <c:v>23189.219773752149</c:v>
                </c:pt>
                <c:pt idx="16">
                  <c:v>28246.244633904775</c:v>
                </c:pt>
                <c:pt idx="17">
                  <c:v>33109.964866677758</c:v>
                </c:pt>
                <c:pt idx="18">
                  <c:v>37794.616111506708</c:v>
                </c:pt>
                <c:pt idx="19">
                  <c:v>42312.917151427828</c:v>
                </c:pt>
                <c:pt idx="20">
                  <c:v>46676.278043535785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4F-407D-827D-0BB8FC8E4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941216"/>
        <c:axId val="459942856"/>
      </c:scatterChart>
      <c:valAx>
        <c:axId val="459941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942856"/>
        <c:crosses val="autoZero"/>
        <c:crossBetween val="midCat"/>
      </c:valAx>
      <c:valAx>
        <c:axId val="459942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941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Von Mises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Sheet2!$C$15:$C$35</c:f>
              <c:numCache>
                <c:formatCode>General</c:formatCode>
                <c:ptCount val="21"/>
                <c:pt idx="0">
                  <c:v>0.109</c:v>
                </c:pt>
                <c:pt idx="1">
                  <c:v>0.12027500000000001</c:v>
                </c:pt>
                <c:pt idx="2">
                  <c:v>0.13155</c:v>
                </c:pt>
                <c:pt idx="3">
                  <c:v>0.14282500000000001</c:v>
                </c:pt>
                <c:pt idx="4">
                  <c:v>0.15410000000000001</c:v>
                </c:pt>
                <c:pt idx="5">
                  <c:v>0.16537500000000002</c:v>
                </c:pt>
                <c:pt idx="6">
                  <c:v>0.17665000000000003</c:v>
                </c:pt>
                <c:pt idx="7">
                  <c:v>0.18792500000000004</c:v>
                </c:pt>
                <c:pt idx="8">
                  <c:v>0.19920000000000004</c:v>
                </c:pt>
                <c:pt idx="9">
                  <c:v>0.21047500000000005</c:v>
                </c:pt>
                <c:pt idx="10">
                  <c:v>0.22175000000000006</c:v>
                </c:pt>
                <c:pt idx="11">
                  <c:v>0.23302500000000007</c:v>
                </c:pt>
                <c:pt idx="12">
                  <c:v>0.24430000000000007</c:v>
                </c:pt>
                <c:pt idx="13">
                  <c:v>0.25557500000000005</c:v>
                </c:pt>
                <c:pt idx="14">
                  <c:v>0.26685000000000003</c:v>
                </c:pt>
                <c:pt idx="15">
                  <c:v>0.27812500000000001</c:v>
                </c:pt>
                <c:pt idx="16">
                  <c:v>0.28939999999999999</c:v>
                </c:pt>
                <c:pt idx="17">
                  <c:v>0.30067499999999997</c:v>
                </c:pt>
                <c:pt idx="18">
                  <c:v>0.31194999999999995</c:v>
                </c:pt>
                <c:pt idx="19">
                  <c:v>0.32322499999999993</c:v>
                </c:pt>
                <c:pt idx="20">
                  <c:v>0.33449999999999991</c:v>
                </c:pt>
              </c:numCache>
            </c:numRef>
          </c:xVal>
          <c:yVal>
            <c:numRef>
              <c:f>Sheet2!$K$15:$K$35</c:f>
              <c:numCache>
                <c:formatCode>General</c:formatCode>
                <c:ptCount val="21"/>
                <c:pt idx="0">
                  <c:v>54196.140042075356</c:v>
                </c:pt>
                <c:pt idx="1">
                  <c:v>50109.876203947482</c:v>
                </c:pt>
                <c:pt idx="2">
                  <c:v>47461.679584430334</c:v>
                </c:pt>
                <c:pt idx="3">
                  <c:v>45735.02267185512</c:v>
                </c:pt>
                <c:pt idx="4">
                  <c:v>44632.638174765212</c:v>
                </c:pt>
                <c:pt idx="5">
                  <c:v>43976.884008287532</c:v>
                </c:pt>
                <c:pt idx="6">
                  <c:v>43656.386219357883</c:v>
                </c:pt>
                <c:pt idx="7">
                  <c:v>43597.3160810591</c:v>
                </c:pt>
                <c:pt idx="8">
                  <c:v>43747.793319680255</c:v>
                </c:pt>
                <c:pt idx="9">
                  <c:v>44069.313608389064</c:v>
                </c:pt>
                <c:pt idx="10">
                  <c:v>44531.959170730908</c:v>
                </c:pt>
                <c:pt idx="11">
                  <c:v>45111.66094356979</c:v>
                </c:pt>
                <c:pt idx="12">
                  <c:v>45788.581073692316</c:v>
                </c:pt>
                <c:pt idx="13">
                  <c:v>46546.112405311214</c:v>
                </c:pt>
                <c:pt idx="14">
                  <c:v>47370.222250211351</c:v>
                </c:pt>
                <c:pt idx="15">
                  <c:v>48248.992676561014</c:v>
                </c:pt>
                <c:pt idx="16">
                  <c:v>49172.277282997558</c:v>
                </c:pt>
                <c:pt idx="17">
                  <c:v>50131.431000161167</c:v>
                </c:pt>
                <c:pt idx="18">
                  <c:v>51119.089066487846</c:v>
                </c:pt>
                <c:pt idx="19">
                  <c:v>52128.981733799468</c:v>
                </c:pt>
                <c:pt idx="20">
                  <c:v>53155.776735527434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96E-401D-8DE8-8B78F4209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963360"/>
        <c:axId val="319963688"/>
      </c:scatterChart>
      <c:valAx>
        <c:axId val="319963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963688"/>
        <c:crosses val="autoZero"/>
        <c:crossBetween val="midCat"/>
      </c:valAx>
      <c:valAx>
        <c:axId val="319963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963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05568084676814"/>
          <c:y val="4.7993019197207679E-2"/>
          <c:w val="0.7867718253712559"/>
          <c:h val="0.75827527449121213"/>
        </c:manualLayout>
      </c:layout>
      <c:scatterChart>
        <c:scatterStyle val="smoothMarker"/>
        <c:varyColors val="0"/>
        <c:ser>
          <c:idx val="0"/>
          <c:order val="0"/>
          <c:tx>
            <c:v>Analytical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Sheet2!$D$15:$D$35</c:f>
              <c:numCache>
                <c:formatCode>General</c:formatCode>
                <c:ptCount val="21"/>
                <c:pt idx="0">
                  <c:v>2.7686E-3</c:v>
                </c:pt>
                <c:pt idx="1">
                  <c:v>3.0549850000000001E-3</c:v>
                </c:pt>
                <c:pt idx="2">
                  <c:v>3.3413700000000002E-3</c:v>
                </c:pt>
                <c:pt idx="3">
                  <c:v>3.6277549999999999E-3</c:v>
                </c:pt>
                <c:pt idx="4">
                  <c:v>3.9141400000000008E-3</c:v>
                </c:pt>
                <c:pt idx="5">
                  <c:v>4.200525000000001E-3</c:v>
                </c:pt>
                <c:pt idx="6">
                  <c:v>4.4869100000000011E-3</c:v>
                </c:pt>
                <c:pt idx="7">
                  <c:v>4.7732950000000003E-3</c:v>
                </c:pt>
                <c:pt idx="8">
                  <c:v>5.0596800000000004E-3</c:v>
                </c:pt>
                <c:pt idx="9">
                  <c:v>5.3460650000000014E-3</c:v>
                </c:pt>
                <c:pt idx="10">
                  <c:v>5.6324500000000015E-3</c:v>
                </c:pt>
                <c:pt idx="11">
                  <c:v>5.9188350000000016E-3</c:v>
                </c:pt>
                <c:pt idx="12">
                  <c:v>6.2052200000000017E-3</c:v>
                </c:pt>
                <c:pt idx="13">
                  <c:v>6.4916050000000019E-3</c:v>
                </c:pt>
                <c:pt idx="14">
                  <c:v>6.7779900000000011E-3</c:v>
                </c:pt>
                <c:pt idx="15">
                  <c:v>7.0643750000000003E-3</c:v>
                </c:pt>
                <c:pt idx="16">
                  <c:v>7.3507599999999996E-3</c:v>
                </c:pt>
                <c:pt idx="17">
                  <c:v>7.6371449999999988E-3</c:v>
                </c:pt>
                <c:pt idx="18">
                  <c:v>7.9235299999999981E-3</c:v>
                </c:pt>
                <c:pt idx="19">
                  <c:v>8.2099149999999982E-3</c:v>
                </c:pt>
                <c:pt idx="20">
                  <c:v>8.4962999999999966E-3</c:v>
                </c:pt>
              </c:numCache>
            </c:numRef>
          </c:xVal>
          <c:yVal>
            <c:numRef>
              <c:f>Sheet2!$H$15:$H$35</c:f>
              <c:numCache>
                <c:formatCode>General</c:formatCode>
                <c:ptCount val="21"/>
                <c:pt idx="0">
                  <c:v>-260.46631871822143</c:v>
                </c:pt>
                <c:pt idx="1">
                  <c:v>-183.8025640687213</c:v>
                </c:pt>
                <c:pt idx="2">
                  <c:v>-119.24504968751501</c:v>
                </c:pt>
                <c:pt idx="3">
                  <c:v>-63.661888338021328</c:v>
                </c:pt>
                <c:pt idx="4">
                  <c:v>-14.944378299381802</c:v>
                </c:pt>
                <c:pt idx="5">
                  <c:v>28.380255302280858</c:v>
                </c:pt>
                <c:pt idx="6">
                  <c:v>67.373164979082915</c:v>
                </c:pt>
                <c:pt idx="7">
                  <c:v>102.81965384245538</c:v>
                </c:pt>
                <c:pt idx="8">
                  <c:v>135.3145277473709</c:v>
                </c:pt>
                <c:pt idx="9">
                  <c:v>165.31754194512419</c:v>
                </c:pt>
                <c:pt idx="10">
                  <c:v>193.1904722388673</c:v>
                </c:pt>
                <c:pt idx="11">
                  <c:v>219.22253908461528</c:v>
                </c:pt>
                <c:pt idx="12">
                  <c:v>243.64824335293568</c:v>
                </c:pt>
                <c:pt idx="13">
                  <c:v>266.66013514060973</c:v>
                </c:pt>
                <c:pt idx="14">
                  <c:v>288.418123751103</c:v>
                </c:pt>
                <c:pt idx="15">
                  <c:v>309.05637906140174</c:v>
                </c:pt>
                <c:pt idx="16">
                  <c:v>328.68852499583625</c:v>
                </c:pt>
                <c:pt idx="17">
                  <c:v>347.41160183541041</c:v>
                </c:pt>
                <c:pt idx="18">
                  <c:v>365.30912752273906</c:v>
                </c:pt>
                <c:pt idx="19">
                  <c:v>382.4534903772921</c:v>
                </c:pt>
                <c:pt idx="20">
                  <c:v>398.90783930316303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E0-49F3-AE50-F0C5FB8F6CE3}"/>
            </c:ext>
          </c:extLst>
        </c:ser>
        <c:ser>
          <c:idx val="1"/>
          <c:order val="1"/>
          <c:tx>
            <c:v>ANSYS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Sheet2!$Y$15:$Y$61</c:f>
              <c:numCache>
                <c:formatCode>General</c:formatCode>
                <c:ptCount val="47"/>
                <c:pt idx="0">
                  <c:v>2.7904948E-3</c:v>
                </c:pt>
                <c:pt idx="1">
                  <c:v>2.9174439999999999E-3</c:v>
                </c:pt>
                <c:pt idx="2">
                  <c:v>3.0372303999999998E-3</c:v>
                </c:pt>
                <c:pt idx="3">
                  <c:v>3.1596583999999998E-3</c:v>
                </c:pt>
                <c:pt idx="4">
                  <c:v>3.2856169999999998E-3</c:v>
                </c:pt>
                <c:pt idx="5">
                  <c:v>3.4139378E-3</c:v>
                </c:pt>
                <c:pt idx="6">
                  <c:v>3.5407854E-3</c:v>
                </c:pt>
                <c:pt idx="7">
                  <c:v>3.6490148000000002E-3</c:v>
                </c:pt>
                <c:pt idx="8">
                  <c:v>3.7865303999999999E-3</c:v>
                </c:pt>
                <c:pt idx="9">
                  <c:v>3.9227506000000002E-3</c:v>
                </c:pt>
                <c:pt idx="10">
                  <c:v>4.03098E-3</c:v>
                </c:pt>
                <c:pt idx="11">
                  <c:v>4.1551859999999999E-3</c:v>
                </c:pt>
                <c:pt idx="12">
                  <c:v>4.2811699999999999E-3</c:v>
                </c:pt>
                <c:pt idx="13">
                  <c:v>4.4120562000000002E-3</c:v>
                </c:pt>
                <c:pt idx="14">
                  <c:v>4.5327062000000001E-3</c:v>
                </c:pt>
                <c:pt idx="15">
                  <c:v>4.6648877999999998E-3</c:v>
                </c:pt>
                <c:pt idx="16">
                  <c:v>4.7811182000000001E-3</c:v>
                </c:pt>
                <c:pt idx="17">
                  <c:v>4.9002695999999998E-3</c:v>
                </c:pt>
                <c:pt idx="18">
                  <c:v>5.0280061999999999E-3</c:v>
                </c:pt>
                <c:pt idx="19">
                  <c:v>5.1587654000000002E-3</c:v>
                </c:pt>
                <c:pt idx="20">
                  <c:v>5.2811934000000001E-3</c:v>
                </c:pt>
                <c:pt idx="21">
                  <c:v>5.4137051999999996E-3</c:v>
                </c:pt>
                <c:pt idx="22">
                  <c:v>5.5307992000000004E-3</c:v>
                </c:pt>
                <c:pt idx="23">
                  <c:v>5.6683148000000001E-3</c:v>
                </c:pt>
                <c:pt idx="24">
                  <c:v>5.7747661999999998E-3</c:v>
                </c:pt>
                <c:pt idx="25">
                  <c:v>5.9126628000000002E-3</c:v>
                </c:pt>
                <c:pt idx="26">
                  <c:v>6.0262262E-3</c:v>
                </c:pt>
                <c:pt idx="27">
                  <c:v>6.1495431999999996E-3</c:v>
                </c:pt>
                <c:pt idx="28">
                  <c:v>6.2724792000000001E-3</c:v>
                </c:pt>
                <c:pt idx="29">
                  <c:v>6.4206373999999991E-3</c:v>
                </c:pt>
                <c:pt idx="30">
                  <c:v>6.5270887999999989E-3</c:v>
                </c:pt>
                <c:pt idx="31">
                  <c:v>6.6663824000000003E-3</c:v>
                </c:pt>
                <c:pt idx="32">
                  <c:v>6.7674998E-3</c:v>
                </c:pt>
                <c:pt idx="33">
                  <c:v>6.8841366000000001E-3</c:v>
                </c:pt>
                <c:pt idx="34">
                  <c:v>7.0198741999999998E-3</c:v>
                </c:pt>
                <c:pt idx="35">
                  <c:v>7.1639175999999999E-3</c:v>
                </c:pt>
                <c:pt idx="36">
                  <c:v>7.2668129999999996E-3</c:v>
                </c:pt>
                <c:pt idx="37">
                  <c:v>7.3892410000000004E-3</c:v>
                </c:pt>
                <c:pt idx="38">
                  <c:v>7.5170030000000004E-3</c:v>
                </c:pt>
                <c:pt idx="39">
                  <c:v>7.6567283999999999E-3</c:v>
                </c:pt>
                <c:pt idx="40">
                  <c:v>7.7631797999999997E-3</c:v>
                </c:pt>
                <c:pt idx="41">
                  <c:v>7.8856077999999996E-3</c:v>
                </c:pt>
                <c:pt idx="42">
                  <c:v>8.0115918000000005E-3</c:v>
                </c:pt>
                <c:pt idx="43">
                  <c:v>8.1344516000000002E-3</c:v>
                </c:pt>
                <c:pt idx="44">
                  <c:v>8.2630771999999998E-3</c:v>
                </c:pt>
                <c:pt idx="45">
                  <c:v>8.3989671999999994E-3</c:v>
                </c:pt>
                <c:pt idx="46">
                  <c:v>8.5103208000000003E-3</c:v>
                </c:pt>
              </c:numCache>
            </c:numRef>
          </c:xVal>
          <c:yVal>
            <c:numRef>
              <c:f>Sheet2!$AA$15:$AA$61</c:f>
              <c:numCache>
                <c:formatCode>General</c:formatCode>
                <c:ptCount val="47"/>
                <c:pt idx="0">
                  <c:v>-236.24619099986961</c:v>
                </c:pt>
                <c:pt idx="1">
                  <c:v>-204.17922620308431</c:v>
                </c:pt>
                <c:pt idx="2">
                  <c:v>-173.91812713544601</c:v>
                </c:pt>
                <c:pt idx="3">
                  <c:v>-147.15365065677389</c:v>
                </c:pt>
                <c:pt idx="4">
                  <c:v>-119.66992095730178</c:v>
                </c:pt>
                <c:pt idx="5">
                  <c:v>-95.053274587366346</c:v>
                </c:pt>
                <c:pt idx="6">
                  <c:v>-70.836518004100697</c:v>
                </c:pt>
                <c:pt idx="7">
                  <c:v>-52.412509778251042</c:v>
                </c:pt>
                <c:pt idx="8">
                  <c:v>-29.009272647553527</c:v>
                </c:pt>
                <c:pt idx="9">
                  <c:v>-8.1298871483597512</c:v>
                </c:pt>
                <c:pt idx="10">
                  <c:v>8.4598558016837746</c:v>
                </c:pt>
                <c:pt idx="11">
                  <c:v>25.82020473158547</c:v>
                </c:pt>
                <c:pt idx="12">
                  <c:v>43.365030911468615</c:v>
                </c:pt>
                <c:pt idx="13">
                  <c:v>60.111323910867135</c:v>
                </c:pt>
                <c:pt idx="14">
                  <c:v>75.504601639405365</c:v>
                </c:pt>
                <c:pt idx="15">
                  <c:v>91.081173953311819</c:v>
                </c:pt>
                <c:pt idx="16">
                  <c:v>104.78686573469956</c:v>
                </c:pt>
                <c:pt idx="17">
                  <c:v>117.8268631146785</c:v>
                </c:pt>
                <c:pt idx="18">
                  <c:v>131.79865308957082</c:v>
                </c:pt>
                <c:pt idx="19">
                  <c:v>145.16978711544351</c:v>
                </c:pt>
                <c:pt idx="20">
                  <c:v>157.65895743999357</c:v>
                </c:pt>
                <c:pt idx="21">
                  <c:v>170.35057342082251</c:v>
                </c:pt>
                <c:pt idx="22">
                  <c:v>181.548508767974</c:v>
                </c:pt>
                <c:pt idx="23">
                  <c:v>193.93975974944644</c:v>
                </c:pt>
                <c:pt idx="24">
                  <c:v>203.54125631022703</c:v>
                </c:pt>
                <c:pt idx="25">
                  <c:v>215.29947397611659</c:v>
                </c:pt>
                <c:pt idx="26">
                  <c:v>224.97142819957122</c:v>
                </c:pt>
                <c:pt idx="27">
                  <c:v>234.93519557912128</c:v>
                </c:pt>
                <c:pt idx="28">
                  <c:v>244.86966210175987</c:v>
                </c:pt>
                <c:pt idx="29">
                  <c:v>256.25843557444455</c:v>
                </c:pt>
                <c:pt idx="30">
                  <c:v>264.42059370326257</c:v>
                </c:pt>
                <c:pt idx="31">
                  <c:v>274.61934302981041</c:v>
                </c:pt>
                <c:pt idx="32">
                  <c:v>282.03024350868708</c:v>
                </c:pt>
                <c:pt idx="33">
                  <c:v>290.20418319192498</c:v>
                </c:pt>
                <c:pt idx="34">
                  <c:v>299.70232044612368</c:v>
                </c:pt>
                <c:pt idx="35">
                  <c:v>309.35328571837397</c:v>
                </c:pt>
                <c:pt idx="36">
                  <c:v>316.25164386748628</c:v>
                </c:pt>
                <c:pt idx="37">
                  <c:v>324.125706217551</c:v>
                </c:pt>
                <c:pt idx="38">
                  <c:v>332.33782024138901</c:v>
                </c:pt>
                <c:pt idx="39">
                  <c:v>340.97305738449529</c:v>
                </c:pt>
                <c:pt idx="40">
                  <c:v>347.55238242729928</c:v>
                </c:pt>
                <c:pt idx="41">
                  <c:v>354.83945113465865</c:v>
                </c:pt>
                <c:pt idx="42">
                  <c:v>362.3335778840833</c:v>
                </c:pt>
                <c:pt idx="43">
                  <c:v>369.38324554990095</c:v>
                </c:pt>
                <c:pt idx="44">
                  <c:v>376.75784623479029</c:v>
                </c:pt>
                <c:pt idx="45">
                  <c:v>384.31838983648214</c:v>
                </c:pt>
                <c:pt idx="46">
                  <c:v>390.51788421685211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6E0-49F3-AE50-F0C5FB8F6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658352"/>
        <c:axId val="313658680"/>
      </c:scatterChart>
      <c:valAx>
        <c:axId val="313658352"/>
        <c:scaling>
          <c:orientation val="minMax"/>
          <c:min val="2.5000000000000005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Radius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658680"/>
        <c:crosses val="autoZero"/>
        <c:crossBetween val="midCat"/>
      </c:valAx>
      <c:valAx>
        <c:axId val="31365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Tangential Stress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658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696255359384413"/>
          <c:y val="0.65324992098500789"/>
          <c:w val="0.17907865853920468"/>
          <c:h val="0.14725233953085709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22343501972433"/>
          <c:y val="4.9415992812219228E-2"/>
          <c:w val="0.83053165322897493"/>
          <c:h val="0.79243019150908023"/>
        </c:manualLayout>
      </c:layout>
      <c:scatterChart>
        <c:scatterStyle val="smoothMarker"/>
        <c:varyColors val="0"/>
        <c:ser>
          <c:idx val="0"/>
          <c:order val="0"/>
          <c:tx>
            <c:v>Analytical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Sheet2!$D$15:$D$35</c:f>
              <c:numCache>
                <c:formatCode>General</c:formatCode>
                <c:ptCount val="21"/>
                <c:pt idx="0">
                  <c:v>2.7686E-3</c:v>
                </c:pt>
                <c:pt idx="1">
                  <c:v>3.0549850000000001E-3</c:v>
                </c:pt>
                <c:pt idx="2">
                  <c:v>3.3413700000000002E-3</c:v>
                </c:pt>
                <c:pt idx="3">
                  <c:v>3.6277549999999999E-3</c:v>
                </c:pt>
                <c:pt idx="4">
                  <c:v>3.9141400000000008E-3</c:v>
                </c:pt>
                <c:pt idx="5">
                  <c:v>4.200525000000001E-3</c:v>
                </c:pt>
                <c:pt idx="6">
                  <c:v>4.4869100000000011E-3</c:v>
                </c:pt>
                <c:pt idx="7">
                  <c:v>4.7732950000000003E-3</c:v>
                </c:pt>
                <c:pt idx="8">
                  <c:v>5.0596800000000004E-3</c:v>
                </c:pt>
                <c:pt idx="9">
                  <c:v>5.3460650000000014E-3</c:v>
                </c:pt>
                <c:pt idx="10">
                  <c:v>5.6324500000000015E-3</c:v>
                </c:pt>
                <c:pt idx="11">
                  <c:v>5.9188350000000016E-3</c:v>
                </c:pt>
                <c:pt idx="12">
                  <c:v>6.2052200000000017E-3</c:v>
                </c:pt>
                <c:pt idx="13">
                  <c:v>6.4916050000000019E-3</c:v>
                </c:pt>
                <c:pt idx="14">
                  <c:v>6.7779900000000011E-3</c:v>
                </c:pt>
                <c:pt idx="15">
                  <c:v>7.0643750000000003E-3</c:v>
                </c:pt>
                <c:pt idx="16">
                  <c:v>7.3507599999999996E-3</c:v>
                </c:pt>
                <c:pt idx="17">
                  <c:v>7.6371449999999988E-3</c:v>
                </c:pt>
                <c:pt idx="18">
                  <c:v>7.9235299999999981E-3</c:v>
                </c:pt>
                <c:pt idx="19">
                  <c:v>8.2099149999999982E-3</c:v>
                </c:pt>
                <c:pt idx="20">
                  <c:v>8.4962999999999966E-3</c:v>
                </c:pt>
              </c:numCache>
            </c:numRef>
          </c:xVal>
          <c:yVal>
            <c:numRef>
              <c:f>Sheet2!$J$15:$J$35</c:f>
              <c:numCache>
                <c:formatCode>General</c:formatCode>
                <c:ptCount val="21"/>
                <c:pt idx="0">
                  <c:v>-661.99224875009224</c:v>
                </c:pt>
                <c:pt idx="1">
                  <c:v>-575.6276660914566</c:v>
                </c:pt>
                <c:pt idx="2">
                  <c:v>-497.00757703352446</c:v>
                </c:pt>
                <c:pt idx="3">
                  <c:v>-424.85663230474728</c:v>
                </c:pt>
                <c:pt idx="4">
                  <c:v>-358.19068957691053</c:v>
                </c:pt>
                <c:pt idx="5">
                  <c:v>-296.23439291528717</c:v>
                </c:pt>
                <c:pt idx="6">
                  <c:v>-238.36599458035735</c:v>
                </c:pt>
                <c:pt idx="7">
                  <c:v>-184.079280720502</c:v>
                </c:pt>
                <c:pt idx="8">
                  <c:v>-132.95660852481817</c:v>
                </c:pt>
                <c:pt idx="9">
                  <c:v>-84.649377239082753</c:v>
                </c:pt>
                <c:pt idx="10">
                  <c:v>-38.863601563660453</c:v>
                </c:pt>
                <c:pt idx="11">
                  <c:v>4.6509331678968833</c:v>
                </c:pt>
                <c:pt idx="12">
                  <c:v>46.108950860995748</c:v>
                </c:pt>
                <c:pt idx="13">
                  <c:v>85.69609479534985</c:v>
                </c:pt>
                <c:pt idx="14">
                  <c:v>123.57395286704326</c:v>
                </c:pt>
                <c:pt idx="15">
                  <c:v>159.8840421579616</c:v>
                </c:pt>
                <c:pt idx="16">
                  <c:v>194.75100119423263</c:v>
                </c:pt>
                <c:pt idx="17">
                  <c:v>228.28517174107469</c:v>
                </c:pt>
                <c:pt idx="18">
                  <c:v>260.58470507730937</c:v>
                </c:pt>
                <c:pt idx="19">
                  <c:v>291.7372941250357</c:v>
                </c:pt>
                <c:pt idx="20">
                  <c:v>321.82160845862262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83-4292-AB14-C4E42AD791A6}"/>
            </c:ext>
          </c:extLst>
        </c:ser>
        <c:ser>
          <c:idx val="1"/>
          <c:order val="1"/>
          <c:tx>
            <c:v>ANSYS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Sheet2!$AE$15:$AE$61</c:f>
              <c:numCache>
                <c:formatCode>General</c:formatCode>
                <c:ptCount val="47"/>
                <c:pt idx="0">
                  <c:v>2.790444E-3</c:v>
                </c:pt>
                <c:pt idx="1">
                  <c:v>2.9246068E-3</c:v>
                </c:pt>
                <c:pt idx="2">
                  <c:v>3.0374082000000002E-3</c:v>
                </c:pt>
                <c:pt idx="3">
                  <c:v>3.1702755999999999E-3</c:v>
                </c:pt>
                <c:pt idx="4">
                  <c:v>3.2853883999999995E-3</c:v>
                </c:pt>
                <c:pt idx="5">
                  <c:v>3.4240469999999999E-3</c:v>
                </c:pt>
                <c:pt idx="6">
                  <c:v>3.5383977999999998E-3</c:v>
                </c:pt>
                <c:pt idx="7">
                  <c:v>3.6612322E-3</c:v>
                </c:pt>
                <c:pt idx="8">
                  <c:v>3.7874701999999999E-3</c:v>
                </c:pt>
                <c:pt idx="9">
                  <c:v>3.9157148000000001E-3</c:v>
                </c:pt>
                <c:pt idx="10">
                  <c:v>4.0362378000000001E-3</c:v>
                </c:pt>
                <c:pt idx="11">
                  <c:v>4.1810431999999998E-3</c:v>
                </c:pt>
                <c:pt idx="12">
                  <c:v>4.2861230000000002E-3</c:v>
                </c:pt>
                <c:pt idx="13">
                  <c:v>4.407027E-3</c:v>
                </c:pt>
                <c:pt idx="14">
                  <c:v>4.5329602E-3</c:v>
                </c:pt>
                <c:pt idx="15">
                  <c:v>4.6610523999999999E-3</c:v>
                </c:pt>
                <c:pt idx="16">
                  <c:v>4.7762667999999998E-3</c:v>
                </c:pt>
                <c:pt idx="17">
                  <c:v>4.9280317999999997E-3</c:v>
                </c:pt>
                <c:pt idx="18">
                  <c:v>5.0300635999999998E-3</c:v>
                </c:pt>
                <c:pt idx="19">
                  <c:v>5.1430681999999998E-3</c:v>
                </c:pt>
                <c:pt idx="20">
                  <c:v>5.2780183999999999E-3</c:v>
                </c:pt>
                <c:pt idx="21">
                  <c:v>5.4143910000000002E-3</c:v>
                </c:pt>
                <c:pt idx="22">
                  <c:v>5.5284877999999997E-3</c:v>
                </c:pt>
                <c:pt idx="23">
                  <c:v>5.6349138000000003E-3</c:v>
                </c:pt>
                <c:pt idx="24">
                  <c:v>5.7819289999999999E-3</c:v>
                </c:pt>
                <c:pt idx="25">
                  <c:v>5.9109356000000002E-3</c:v>
                </c:pt>
                <c:pt idx="26">
                  <c:v>6.0261246000000001E-3</c:v>
                </c:pt>
                <c:pt idx="27">
                  <c:v>6.1303662E-3</c:v>
                </c:pt>
                <c:pt idx="28">
                  <c:v>6.2762638000000001E-3</c:v>
                </c:pt>
                <c:pt idx="29">
                  <c:v>6.4009015999999998E-3</c:v>
                </c:pt>
                <c:pt idx="30">
                  <c:v>6.5237868000000004E-3</c:v>
                </c:pt>
                <c:pt idx="31">
                  <c:v>6.6653155999999991E-3</c:v>
                </c:pt>
                <c:pt idx="32">
                  <c:v>6.7750435999999999E-3</c:v>
                </c:pt>
                <c:pt idx="33">
                  <c:v>6.9132704000000001E-3</c:v>
                </c:pt>
                <c:pt idx="34">
                  <c:v>7.0218807999999997E-3</c:v>
                </c:pt>
                <c:pt idx="35">
                  <c:v>7.1453248E-3</c:v>
                </c:pt>
                <c:pt idx="36">
                  <c:v>7.2616060000000003E-3</c:v>
                </c:pt>
                <c:pt idx="37">
                  <c:v>7.4020426000000004E-3</c:v>
                </c:pt>
                <c:pt idx="38">
                  <c:v>7.5183237999999998E-3</c:v>
                </c:pt>
                <c:pt idx="39">
                  <c:v>7.6587603999999998E-3</c:v>
                </c:pt>
                <c:pt idx="40">
                  <c:v>7.7689964000000004E-3</c:v>
                </c:pt>
                <c:pt idx="41">
                  <c:v>7.8732126000000003E-3</c:v>
                </c:pt>
                <c:pt idx="42">
                  <c:v>8.0092549999999998E-3</c:v>
                </c:pt>
                <c:pt idx="43">
                  <c:v>8.1611723999999997E-3</c:v>
                </c:pt>
                <c:pt idx="44">
                  <c:v>8.2610197999999999E-3</c:v>
                </c:pt>
                <c:pt idx="45">
                  <c:v>8.3882991999999993E-3</c:v>
                </c:pt>
                <c:pt idx="46">
                  <c:v>8.5102192000000004E-3</c:v>
                </c:pt>
              </c:numCache>
            </c:numRef>
          </c:xVal>
          <c:yVal>
            <c:numRef>
              <c:f>Sheet2!$AG$15:$AG$61</c:f>
              <c:numCache>
                <c:formatCode>General</c:formatCode>
                <c:ptCount val="47"/>
                <c:pt idx="0">
                  <c:v>-640.68121837952197</c:v>
                </c:pt>
                <c:pt idx="1">
                  <c:v>-601.49976988940011</c:v>
                </c:pt>
                <c:pt idx="2">
                  <c:v>-568.54085488693352</c:v>
                </c:pt>
                <c:pt idx="3">
                  <c:v>-532.65837304844285</c:v>
                </c:pt>
                <c:pt idx="4">
                  <c:v>-501.60339694023617</c:v>
                </c:pt>
                <c:pt idx="5">
                  <c:v>-466.87139354005649</c:v>
                </c:pt>
                <c:pt idx="6">
                  <c:v>-438.27028292623595</c:v>
                </c:pt>
                <c:pt idx="7">
                  <c:v>-409.61709896848311</c:v>
                </c:pt>
                <c:pt idx="8">
                  <c:v>-380.18627981202212</c:v>
                </c:pt>
                <c:pt idx="9">
                  <c:v>-352.159521786043</c:v>
                </c:pt>
                <c:pt idx="10">
                  <c:v>-325.79544399607647</c:v>
                </c:pt>
                <c:pt idx="11">
                  <c:v>-296.04933731020674</c:v>
                </c:pt>
                <c:pt idx="12">
                  <c:v>-274.44001845948117</c:v>
                </c:pt>
                <c:pt idx="13">
                  <c:v>-250.97725433163714</c:v>
                </c:pt>
                <c:pt idx="14">
                  <c:v>-226.56505323549081</c:v>
                </c:pt>
                <c:pt idx="15">
                  <c:v>-203.07272769785718</c:v>
                </c:pt>
                <c:pt idx="16">
                  <c:v>-181.90116146926712</c:v>
                </c:pt>
                <c:pt idx="17">
                  <c:v>-155.38938129276826</c:v>
                </c:pt>
                <c:pt idx="18">
                  <c:v>-137.5649902724887</c:v>
                </c:pt>
                <c:pt idx="19">
                  <c:v>-118.80707821058995</c:v>
                </c:pt>
                <c:pt idx="20">
                  <c:v>-96.406671455463766</c:v>
                </c:pt>
                <c:pt idx="21">
                  <c:v>-74.783677267332649</c:v>
                </c:pt>
                <c:pt idx="22">
                  <c:v>-56.7043090074826</c:v>
                </c:pt>
                <c:pt idx="23">
                  <c:v>-40.580253416170756</c:v>
                </c:pt>
                <c:pt idx="24">
                  <c:v>-18.334735025628589</c:v>
                </c:pt>
                <c:pt idx="25">
                  <c:v>0.35500929858529812</c:v>
                </c:pt>
                <c:pt idx="26">
                  <c:v>17.083756274584484</c:v>
                </c:pt>
                <c:pt idx="27">
                  <c:v>31.604429872772727</c:v>
                </c:pt>
                <c:pt idx="28">
                  <c:v>51.91688694846232</c:v>
                </c:pt>
                <c:pt idx="29">
                  <c:v>68.586252844786785</c:v>
                </c:pt>
                <c:pt idx="30">
                  <c:v>85.060664783317179</c:v>
                </c:pt>
                <c:pt idx="31">
                  <c:v>103.27608775767682</c:v>
                </c:pt>
                <c:pt idx="32">
                  <c:v>117.40963004867076</c:v>
                </c:pt>
                <c:pt idx="33">
                  <c:v>134.57378324741086</c:v>
                </c:pt>
                <c:pt idx="34">
                  <c:v>148.07374643383457</c:v>
                </c:pt>
                <c:pt idx="35">
                  <c:v>162.84880528083738</c:v>
                </c:pt>
                <c:pt idx="36">
                  <c:v>176.798676132819</c:v>
                </c:pt>
                <c:pt idx="37">
                  <c:v>193.08413457256427</c:v>
                </c:pt>
                <c:pt idx="38">
                  <c:v>206.52513007144788</c:v>
                </c:pt>
                <c:pt idx="39">
                  <c:v>222.25444828684658</c:v>
                </c:pt>
                <c:pt idx="40">
                  <c:v>234.60037196176503</c:v>
                </c:pt>
                <c:pt idx="41">
                  <c:v>245.895239115907</c:v>
                </c:pt>
                <c:pt idx="42">
                  <c:v>260.65389402530548</c:v>
                </c:pt>
                <c:pt idx="43">
                  <c:v>276.62597154287624</c:v>
                </c:pt>
                <c:pt idx="44">
                  <c:v>287.1315517721701</c:v>
                </c:pt>
                <c:pt idx="45">
                  <c:v>300.17025555778571</c:v>
                </c:pt>
                <c:pt idx="46">
                  <c:v>312.66222039641428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83-4292-AB14-C4E42AD79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658352"/>
        <c:axId val="313658680"/>
      </c:scatterChart>
      <c:valAx>
        <c:axId val="313658352"/>
        <c:scaling>
          <c:orientation val="minMax"/>
          <c:min val="2.5000000000000005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Radius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658680"/>
        <c:crosses val="autoZero"/>
        <c:crossBetween val="midCat"/>
      </c:valAx>
      <c:valAx>
        <c:axId val="31365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Axial Stress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658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3235536800415"/>
          <c:y val="0.68924026006183192"/>
          <c:w val="0.18608343599907154"/>
          <c:h val="0.1516183118619606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38957118414804"/>
          <c:y val="4.9954586739327886E-2"/>
          <c:w val="0.79101430580563081"/>
          <c:h val="0.7483955173178285"/>
        </c:manualLayout>
      </c:layout>
      <c:scatterChart>
        <c:scatterStyle val="smoothMarker"/>
        <c:varyColors val="0"/>
        <c:ser>
          <c:idx val="0"/>
          <c:order val="0"/>
          <c:tx>
            <c:v>Analytical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Sheet2!$D$15:$D$35</c:f>
              <c:numCache>
                <c:formatCode>General</c:formatCode>
                <c:ptCount val="21"/>
                <c:pt idx="0">
                  <c:v>2.7686E-3</c:v>
                </c:pt>
                <c:pt idx="1">
                  <c:v>3.0549850000000001E-3</c:v>
                </c:pt>
                <c:pt idx="2">
                  <c:v>3.3413700000000002E-3</c:v>
                </c:pt>
                <c:pt idx="3">
                  <c:v>3.6277549999999999E-3</c:v>
                </c:pt>
                <c:pt idx="4">
                  <c:v>3.9141400000000008E-3</c:v>
                </c:pt>
                <c:pt idx="5">
                  <c:v>4.200525000000001E-3</c:v>
                </c:pt>
                <c:pt idx="6">
                  <c:v>4.4869100000000011E-3</c:v>
                </c:pt>
                <c:pt idx="7">
                  <c:v>4.7732950000000003E-3</c:v>
                </c:pt>
                <c:pt idx="8">
                  <c:v>5.0596800000000004E-3</c:v>
                </c:pt>
                <c:pt idx="9">
                  <c:v>5.3460650000000014E-3</c:v>
                </c:pt>
                <c:pt idx="10">
                  <c:v>5.6324500000000015E-3</c:v>
                </c:pt>
                <c:pt idx="11">
                  <c:v>5.9188350000000016E-3</c:v>
                </c:pt>
                <c:pt idx="12">
                  <c:v>6.2052200000000017E-3</c:v>
                </c:pt>
                <c:pt idx="13">
                  <c:v>6.4916050000000019E-3</c:v>
                </c:pt>
                <c:pt idx="14">
                  <c:v>6.7779900000000011E-3</c:v>
                </c:pt>
                <c:pt idx="15">
                  <c:v>7.0643750000000003E-3</c:v>
                </c:pt>
                <c:pt idx="16">
                  <c:v>7.3507599999999996E-3</c:v>
                </c:pt>
                <c:pt idx="17">
                  <c:v>7.6371449999999988E-3</c:v>
                </c:pt>
                <c:pt idx="18">
                  <c:v>7.9235299999999981E-3</c:v>
                </c:pt>
                <c:pt idx="19">
                  <c:v>8.2099149999999982E-3</c:v>
                </c:pt>
                <c:pt idx="20">
                  <c:v>8.4962999999999966E-3</c:v>
                </c:pt>
              </c:numCache>
            </c:numRef>
          </c:xVal>
          <c:yVal>
            <c:numRef>
              <c:f>Sheet2!$L$15:$L$35</c:f>
              <c:numCache>
                <c:formatCode>General</c:formatCode>
                <c:ptCount val="21"/>
                <c:pt idx="0">
                  <c:v>373.66923181667295</c:v>
                </c:pt>
                <c:pt idx="1">
                  <c:v>345.49543441693061</c:v>
                </c:pt>
                <c:pt idx="2">
                  <c:v>327.23676146077099</c:v>
                </c:pt>
                <c:pt idx="3">
                  <c:v>315.33188111999345</c:v>
                </c:pt>
                <c:pt idx="4">
                  <c:v>307.73120756880706</c:v>
                </c:pt>
                <c:pt idx="5">
                  <c:v>303.20994174695954</c:v>
                </c:pt>
                <c:pt idx="6">
                  <c:v>301.0001872792925</c:v>
                </c:pt>
                <c:pt idx="7">
                  <c:v>300.59291301244855</c:v>
                </c:pt>
                <c:pt idx="8">
                  <c:v>301.63041705088756</c:v>
                </c:pt>
                <c:pt idx="9">
                  <c:v>303.84722140636421</c:v>
                </c:pt>
                <c:pt idx="10">
                  <c:v>307.03705027147265</c:v>
                </c:pt>
                <c:pt idx="11">
                  <c:v>311.03395329761611</c:v>
                </c:pt>
                <c:pt idx="12">
                  <c:v>315.7011533016709</c:v>
                </c:pt>
                <c:pt idx="13">
                  <c:v>320.92414797515386</c:v>
                </c:pt>
                <c:pt idx="14">
                  <c:v>326.60618533865096</c:v>
                </c:pt>
                <c:pt idx="15">
                  <c:v>332.66509414474592</c:v>
                </c:pt>
                <c:pt idx="16">
                  <c:v>339.03091741864438</c:v>
                </c:pt>
                <c:pt idx="17">
                  <c:v>345.6440495053277</c:v>
                </c:pt>
                <c:pt idx="18">
                  <c:v>352.45371216129013</c:v>
                </c:pt>
                <c:pt idx="19">
                  <c:v>359.41667699455417</c:v>
                </c:pt>
                <c:pt idx="20">
                  <c:v>366.4961793213069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C6B-45A7-99D4-B0A6EB25470C}"/>
            </c:ext>
          </c:extLst>
        </c:ser>
        <c:ser>
          <c:idx val="1"/>
          <c:order val="1"/>
          <c:tx>
            <c:v>ANSYS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Sheet2!$AK$15:$AK$61</c:f>
              <c:numCache>
                <c:formatCode>General</c:formatCode>
                <c:ptCount val="47"/>
                <c:pt idx="0">
                  <c:v>2.7904948E-3</c:v>
                </c:pt>
                <c:pt idx="1">
                  <c:v>2.9043630000000001E-3</c:v>
                </c:pt>
                <c:pt idx="2">
                  <c:v>3.0391862000000002E-3</c:v>
                </c:pt>
                <c:pt idx="3">
                  <c:v>3.1837376000000005E-3</c:v>
                </c:pt>
                <c:pt idx="4">
                  <c:v>3.2900873999999998E-3</c:v>
                </c:pt>
                <c:pt idx="5">
                  <c:v>3.4137092000000001E-3</c:v>
                </c:pt>
                <c:pt idx="6">
                  <c:v>3.5409631999999999E-3</c:v>
                </c:pt>
                <c:pt idx="7">
                  <c:v>3.660394E-3</c:v>
                </c:pt>
                <c:pt idx="8">
                  <c:v>3.7858445999999998E-3</c:v>
                </c:pt>
                <c:pt idx="9">
                  <c:v>3.9094663999999996E-3</c:v>
                </c:pt>
                <c:pt idx="10">
                  <c:v>4.0362886000000001E-3</c:v>
                </c:pt>
                <c:pt idx="11">
                  <c:v>4.1826433999999999E-3</c:v>
                </c:pt>
                <c:pt idx="12">
                  <c:v>4.2844720000000001E-3</c:v>
                </c:pt>
                <c:pt idx="13">
                  <c:v>4.4117260000000004E-3</c:v>
                </c:pt>
                <c:pt idx="14">
                  <c:v>4.5321982000000004E-3</c:v>
                </c:pt>
                <c:pt idx="15">
                  <c:v>4.6448979999999997E-3</c:v>
                </c:pt>
                <c:pt idx="16">
                  <c:v>4.7849028E-3</c:v>
                </c:pt>
                <c:pt idx="17">
                  <c:v>4.9203355999999998E-3</c:v>
                </c:pt>
                <c:pt idx="18">
                  <c:v>5.0316637999999999E-3</c:v>
                </c:pt>
                <c:pt idx="19">
                  <c:v>5.1680364000000001E-3</c:v>
                </c:pt>
                <c:pt idx="20">
                  <c:v>5.2807362000000004E-3</c:v>
                </c:pt>
                <c:pt idx="21">
                  <c:v>5.4165754E-3</c:v>
                </c:pt>
                <c:pt idx="22">
                  <c:v>5.5292752000000002E-3</c:v>
                </c:pt>
                <c:pt idx="23">
                  <c:v>5.6565545999999996E-3</c:v>
                </c:pt>
                <c:pt idx="24">
                  <c:v>5.7765441999999998E-3</c:v>
                </c:pt>
                <c:pt idx="25">
                  <c:v>5.8978800000000003E-3</c:v>
                </c:pt>
                <c:pt idx="26">
                  <c:v>6.0287915999999997E-3</c:v>
                </c:pt>
                <c:pt idx="27">
                  <c:v>6.1369702000000003E-3</c:v>
                </c:pt>
                <c:pt idx="28">
                  <c:v>6.2760352000000002E-3</c:v>
                </c:pt>
                <c:pt idx="29">
                  <c:v>6.4128903999999994E-3</c:v>
                </c:pt>
                <c:pt idx="30">
                  <c:v>6.5247012E-3</c:v>
                </c:pt>
                <c:pt idx="31">
                  <c:v>6.6483230000000003E-3</c:v>
                </c:pt>
                <c:pt idx="32">
                  <c:v>6.7719447999999996E-3</c:v>
                </c:pt>
                <c:pt idx="33">
                  <c:v>6.9058790000000002E-3</c:v>
                </c:pt>
                <c:pt idx="34">
                  <c:v>7.0186042000000004E-3</c:v>
                </c:pt>
                <c:pt idx="35">
                  <c:v>7.1506588000000001E-3</c:v>
                </c:pt>
                <c:pt idx="36">
                  <c:v>7.2661017999999999E-3</c:v>
                </c:pt>
                <c:pt idx="37">
                  <c:v>7.3964291999999996E-3</c:v>
                </c:pt>
                <c:pt idx="38">
                  <c:v>7.5164187999999998E-3</c:v>
                </c:pt>
                <c:pt idx="39">
                  <c:v>7.6457302E-3</c:v>
                </c:pt>
                <c:pt idx="40">
                  <c:v>7.7648307999999997E-3</c:v>
                </c:pt>
                <c:pt idx="41">
                  <c:v>7.9078073999999995E-3</c:v>
                </c:pt>
                <c:pt idx="42">
                  <c:v>8.0114394000000005E-3</c:v>
                </c:pt>
                <c:pt idx="43">
                  <c:v>8.1396078000000004E-3</c:v>
                </c:pt>
                <c:pt idx="44">
                  <c:v>8.2600546000000004E-3</c:v>
                </c:pt>
                <c:pt idx="45">
                  <c:v>8.3954874000000002E-3</c:v>
                </c:pt>
                <c:pt idx="46">
                  <c:v>8.5102700000000003E-3</c:v>
                </c:pt>
              </c:numCache>
            </c:numRef>
          </c:xVal>
          <c:yVal>
            <c:numRef>
              <c:f>Sheet2!$AM$15:$AM$61</c:f>
              <c:numCache>
                <c:formatCode>General</c:formatCode>
                <c:ptCount val="47"/>
                <c:pt idx="0">
                  <c:v>368.23648021418268</c:v>
                </c:pt>
                <c:pt idx="1">
                  <c:v>357.22731208326377</c:v>
                </c:pt>
                <c:pt idx="2">
                  <c:v>346.24414049682355</c:v>
                </c:pt>
                <c:pt idx="3">
                  <c:v>336.52533881072691</c:v>
                </c:pt>
                <c:pt idx="4">
                  <c:v>330.56921964119806</c:v>
                </c:pt>
                <c:pt idx="5">
                  <c:v>324.42630805182051</c:v>
                </c:pt>
                <c:pt idx="6">
                  <c:v>319.39493648315045</c:v>
                </c:pt>
                <c:pt idx="7">
                  <c:v>315.09921207548661</c:v>
                </c:pt>
                <c:pt idx="8">
                  <c:v>311.61601985319942</c:v>
                </c:pt>
                <c:pt idx="9">
                  <c:v>308.45979577549406</c:v>
                </c:pt>
                <c:pt idx="10">
                  <c:v>306.0688254292449</c:v>
                </c:pt>
                <c:pt idx="11">
                  <c:v>303.63129340804346</c:v>
                </c:pt>
                <c:pt idx="12">
                  <c:v>302.42713211365759</c:v>
                </c:pt>
                <c:pt idx="13">
                  <c:v>301.05432415956238</c:v>
                </c:pt>
                <c:pt idx="14">
                  <c:v>300.30234359431893</c:v>
                </c:pt>
                <c:pt idx="15">
                  <c:v>299.67939689497047</c:v>
                </c:pt>
                <c:pt idx="16">
                  <c:v>299.42412946885503</c:v>
                </c:pt>
                <c:pt idx="17">
                  <c:v>299.33823210038406</c:v>
                </c:pt>
                <c:pt idx="18">
                  <c:v>299.63447203539965</c:v>
                </c:pt>
                <c:pt idx="19">
                  <c:v>300.06530314858367</c:v>
                </c:pt>
                <c:pt idx="20">
                  <c:v>300.75391910166604</c:v>
                </c:pt>
                <c:pt idx="21">
                  <c:v>301.63871275611967</c:v>
                </c:pt>
                <c:pt idx="22">
                  <c:v>302.66187501942005</c:v>
                </c:pt>
                <c:pt idx="23">
                  <c:v>303.83776656784755</c:v>
                </c:pt>
                <c:pt idx="24">
                  <c:v>305.23058876130847</c:v>
                </c:pt>
                <c:pt idx="25">
                  <c:v>306.64658795720072</c:v>
                </c:pt>
                <c:pt idx="26">
                  <c:v>308.42883562629243</c:v>
                </c:pt>
                <c:pt idx="27">
                  <c:v>309.93255316500421</c:v>
                </c:pt>
                <c:pt idx="28">
                  <c:v>312.06928809240958</c:v>
                </c:pt>
                <c:pt idx="29">
                  <c:v>314.2256461885471</c:v>
                </c:pt>
                <c:pt idx="30">
                  <c:v>316.14814397680317</c:v>
                </c:pt>
                <c:pt idx="31">
                  <c:v>318.27473892255267</c:v>
                </c:pt>
                <c:pt idx="32">
                  <c:v>320.58233669150417</c:v>
                </c:pt>
                <c:pt idx="33">
                  <c:v>323.06315406793965</c:v>
                </c:pt>
                <c:pt idx="34">
                  <c:v>325.31302734303858</c:v>
                </c:pt>
                <c:pt idx="35">
                  <c:v>327.9033231921012</c:v>
                </c:pt>
                <c:pt idx="36">
                  <c:v>330.31100415475919</c:v>
                </c:pt>
                <c:pt idx="37">
                  <c:v>332.99149073765915</c:v>
                </c:pt>
                <c:pt idx="38">
                  <c:v>335.60164521141553</c:v>
                </c:pt>
                <c:pt idx="39">
                  <c:v>338.36103491414553</c:v>
                </c:pt>
                <c:pt idx="40">
                  <c:v>341.02479888375916</c:v>
                </c:pt>
                <c:pt idx="41">
                  <c:v>344.17976701247596</c:v>
                </c:pt>
                <c:pt idx="42">
                  <c:v>346.54767818769602</c:v>
                </c:pt>
                <c:pt idx="43">
                  <c:v>349.47465503278215</c:v>
                </c:pt>
                <c:pt idx="44">
                  <c:v>352.22376734134349</c:v>
                </c:pt>
                <c:pt idx="45">
                  <c:v>355.39082060064374</c:v>
                </c:pt>
                <c:pt idx="46">
                  <c:v>358.07648018204571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C6B-45A7-99D4-B0A6EB254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658352"/>
        <c:axId val="313658680"/>
      </c:scatterChart>
      <c:valAx>
        <c:axId val="313658352"/>
        <c:scaling>
          <c:orientation val="minMax"/>
          <c:min val="2.5000000000000005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Radius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658680"/>
        <c:crosses val="autoZero"/>
        <c:crossBetween val="midCat"/>
      </c:valAx>
      <c:valAx>
        <c:axId val="313658680"/>
        <c:scaling>
          <c:orientation val="minMax"/>
          <c:min val="2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Equivalent</a:t>
                </a:r>
                <a:r>
                  <a:rPr lang="en-US" baseline="0"/>
                  <a:t> Stress (MPa)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658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060942832596379"/>
          <c:y val="0.63680691139765566"/>
          <c:w val="0.18671853305026292"/>
          <c:h val="0.1532708275225815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63881114386769"/>
          <c:y val="5.0925925925925923E-2"/>
          <c:w val="0.81855929146297468"/>
          <c:h val="0.77682852143482062"/>
        </c:manualLayout>
      </c:layout>
      <c:scatterChart>
        <c:scatterStyle val="smoothMarker"/>
        <c:varyColors val="0"/>
        <c:ser>
          <c:idx val="0"/>
          <c:order val="0"/>
          <c:tx>
            <c:v>Analytical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Sheet2!$D$15:$D$35</c:f>
              <c:numCache>
                <c:formatCode>General</c:formatCode>
                <c:ptCount val="21"/>
                <c:pt idx="0">
                  <c:v>2.7686E-3</c:v>
                </c:pt>
                <c:pt idx="1">
                  <c:v>3.0549850000000001E-3</c:v>
                </c:pt>
                <c:pt idx="2">
                  <c:v>3.3413700000000002E-3</c:v>
                </c:pt>
                <c:pt idx="3">
                  <c:v>3.6277549999999999E-3</c:v>
                </c:pt>
                <c:pt idx="4">
                  <c:v>3.9141400000000008E-3</c:v>
                </c:pt>
                <c:pt idx="5">
                  <c:v>4.200525000000001E-3</c:v>
                </c:pt>
                <c:pt idx="6">
                  <c:v>4.4869100000000011E-3</c:v>
                </c:pt>
                <c:pt idx="7">
                  <c:v>4.7732950000000003E-3</c:v>
                </c:pt>
                <c:pt idx="8">
                  <c:v>5.0596800000000004E-3</c:v>
                </c:pt>
                <c:pt idx="9">
                  <c:v>5.3460650000000014E-3</c:v>
                </c:pt>
                <c:pt idx="10">
                  <c:v>5.6324500000000015E-3</c:v>
                </c:pt>
                <c:pt idx="11">
                  <c:v>5.9188350000000016E-3</c:v>
                </c:pt>
                <c:pt idx="12">
                  <c:v>6.2052200000000017E-3</c:v>
                </c:pt>
                <c:pt idx="13">
                  <c:v>6.4916050000000019E-3</c:v>
                </c:pt>
                <c:pt idx="14">
                  <c:v>6.7779900000000011E-3</c:v>
                </c:pt>
                <c:pt idx="15">
                  <c:v>7.0643750000000003E-3</c:v>
                </c:pt>
                <c:pt idx="16">
                  <c:v>7.3507599999999996E-3</c:v>
                </c:pt>
                <c:pt idx="17">
                  <c:v>7.6371449999999988E-3</c:v>
                </c:pt>
                <c:pt idx="18">
                  <c:v>7.9235299999999981E-3</c:v>
                </c:pt>
                <c:pt idx="19">
                  <c:v>8.2099149999999982E-3</c:v>
                </c:pt>
                <c:pt idx="20">
                  <c:v>8.4962999999999966E-3</c:v>
                </c:pt>
              </c:numCache>
            </c:numRef>
          </c:xVal>
          <c:yVal>
            <c:numRef>
              <c:f>Sheet2!$F$15:$F$35</c:f>
              <c:numCache>
                <c:formatCode>General</c:formatCode>
                <c:ptCount val="21"/>
                <c:pt idx="0">
                  <c:v>-324.43969918733046</c:v>
                </c:pt>
                <c:pt idx="1">
                  <c:v>-314.73887117819515</c:v>
                </c:pt>
                <c:pt idx="2">
                  <c:v>-300.6762965014691</c:v>
                </c:pt>
                <c:pt idx="3">
                  <c:v>-284.10851312218551</c:v>
                </c:pt>
                <c:pt idx="4">
                  <c:v>-266.16008043298837</c:v>
                </c:pt>
                <c:pt idx="5">
                  <c:v>-247.52841737302771</c:v>
                </c:pt>
                <c:pt idx="6">
                  <c:v>-228.65292871489996</c:v>
                </c:pt>
                <c:pt idx="7">
                  <c:v>-209.81270371841708</c:v>
                </c:pt>
                <c:pt idx="8">
                  <c:v>-191.18490542764869</c:v>
                </c:pt>
                <c:pt idx="9">
                  <c:v>-172.88068833966665</c:v>
                </c:pt>
                <c:pt idx="10">
                  <c:v>-154.96784295798739</c:v>
                </c:pt>
                <c:pt idx="11">
                  <c:v>-137.48537507217807</c:v>
                </c:pt>
                <c:pt idx="12">
                  <c:v>-120.45306164739964</c:v>
                </c:pt>
                <c:pt idx="13">
                  <c:v>-103.87780950071954</c:v>
                </c:pt>
                <c:pt idx="14">
                  <c:v>-87.757940039519397</c:v>
                </c:pt>
                <c:pt idx="15">
                  <c:v>-72.086106058899773</c:v>
                </c:pt>
                <c:pt idx="16">
                  <c:v>-56.851292957063301</c:v>
                </c:pt>
                <c:pt idx="17">
                  <c:v>-42.040199249795357</c:v>
                </c:pt>
                <c:pt idx="18">
                  <c:v>-27.638191600889375</c:v>
                </c:pt>
                <c:pt idx="19">
                  <c:v>-13.629965407716062</c:v>
                </c:pt>
                <c:pt idx="20">
                  <c:v>-9.2523722897614499E-14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F5-4566-B985-2B5C64F1DC3B}"/>
            </c:ext>
          </c:extLst>
        </c:ser>
        <c:ser>
          <c:idx val="1"/>
          <c:order val="1"/>
          <c:tx>
            <c:v>ANSYS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Sheet2!$R$15:$R$61</c:f>
              <c:numCache>
                <c:formatCode>General</c:formatCode>
                <c:ptCount val="47"/>
                <c:pt idx="0">
                  <c:v>2.7903678E-3</c:v>
                </c:pt>
                <c:pt idx="1">
                  <c:v>2.9229049999999999E-3</c:v>
                </c:pt>
                <c:pt idx="2">
                  <c:v>3.0391862000000002E-3</c:v>
                </c:pt>
                <c:pt idx="3">
                  <c:v>3.1686499999999999E-3</c:v>
                </c:pt>
                <c:pt idx="4">
                  <c:v>3.2926273999999999E-3</c:v>
                </c:pt>
                <c:pt idx="5">
                  <c:v>3.4198814000000002E-3</c:v>
                </c:pt>
                <c:pt idx="6">
                  <c:v>3.5438587999999998E-3</c:v>
                </c:pt>
                <c:pt idx="7">
                  <c:v>3.6751259999999999E-3</c:v>
                </c:pt>
                <c:pt idx="8">
                  <c:v>3.7848285999999998E-3</c:v>
                </c:pt>
                <c:pt idx="9">
                  <c:v>3.9164767999999997E-3</c:v>
                </c:pt>
                <c:pt idx="10">
                  <c:v>4.0349677999999998E-3</c:v>
                </c:pt>
                <c:pt idx="11">
                  <c:v>4.1655238000000002E-3</c:v>
                </c:pt>
                <c:pt idx="12">
                  <c:v>4.2818303999999996E-3</c:v>
                </c:pt>
                <c:pt idx="13">
                  <c:v>4.4130975999999997E-3</c:v>
                </c:pt>
                <c:pt idx="14">
                  <c:v>4.5337983999999996E-3</c:v>
                </c:pt>
                <c:pt idx="15">
                  <c:v>4.6581314000000004E-3</c:v>
                </c:pt>
                <c:pt idx="16">
                  <c:v>4.7855885999999997E-3</c:v>
                </c:pt>
                <c:pt idx="17">
                  <c:v>4.9118266000000004E-3</c:v>
                </c:pt>
                <c:pt idx="18">
                  <c:v>5.0300381999999998E-3</c:v>
                </c:pt>
                <c:pt idx="19">
                  <c:v>5.1671473999999997E-3</c:v>
                </c:pt>
                <c:pt idx="20">
                  <c:v>5.2807108000000004E-3</c:v>
                </c:pt>
                <c:pt idx="21">
                  <c:v>5.4058819999999999E-3</c:v>
                </c:pt>
                <c:pt idx="22">
                  <c:v>5.5318151999999999E-3</c:v>
                </c:pt>
                <c:pt idx="23">
                  <c:v>5.6627522000000001E-3</c:v>
                </c:pt>
                <c:pt idx="24">
                  <c:v>5.7763156E-3</c:v>
                </c:pt>
                <c:pt idx="25">
                  <c:v>5.9048395999999996E-3</c:v>
                </c:pt>
                <c:pt idx="26">
                  <c:v>6.0299854E-3</c:v>
                </c:pt>
                <c:pt idx="27">
                  <c:v>6.1628782000000002E-3</c:v>
                </c:pt>
                <c:pt idx="28">
                  <c:v>6.2722252000000003E-3</c:v>
                </c:pt>
                <c:pt idx="29">
                  <c:v>6.3865759999999997E-3</c:v>
                </c:pt>
                <c:pt idx="30">
                  <c:v>6.5256410000000004E-3</c:v>
                </c:pt>
                <c:pt idx="31">
                  <c:v>6.6542158000000009E-3</c:v>
                </c:pt>
                <c:pt idx="32">
                  <c:v>6.7724020000000003E-3</c:v>
                </c:pt>
                <c:pt idx="33">
                  <c:v>6.8952618E-3</c:v>
                </c:pt>
                <c:pt idx="34">
                  <c:v>7.0206616000000003E-3</c:v>
                </c:pt>
                <c:pt idx="35">
                  <c:v>7.143496E-3</c:v>
                </c:pt>
                <c:pt idx="36">
                  <c:v>7.2673464000000002E-3</c:v>
                </c:pt>
                <c:pt idx="37">
                  <c:v>7.4064114E-3</c:v>
                </c:pt>
                <c:pt idx="38">
                  <c:v>7.5215242E-3</c:v>
                </c:pt>
                <c:pt idx="39">
                  <c:v>7.6540106000000004E-3</c:v>
                </c:pt>
                <c:pt idx="40">
                  <c:v>7.7660246E-3</c:v>
                </c:pt>
                <c:pt idx="41">
                  <c:v>7.8950566000000003E-3</c:v>
                </c:pt>
                <c:pt idx="42">
                  <c:v>8.0167225999999998E-3</c:v>
                </c:pt>
                <c:pt idx="43">
                  <c:v>8.1449672000000004E-3</c:v>
                </c:pt>
                <c:pt idx="44">
                  <c:v>8.2624168000000001E-3</c:v>
                </c:pt>
                <c:pt idx="45">
                  <c:v>8.4087208E-3</c:v>
                </c:pt>
                <c:pt idx="46">
                  <c:v>8.5101429999999995E-3</c:v>
                </c:pt>
              </c:numCache>
            </c:numRef>
          </c:xVal>
          <c:yVal>
            <c:numRef>
              <c:f>Sheet2!$T$15:$T$61</c:f>
              <c:numCache>
                <c:formatCode>General</c:formatCode>
                <c:ptCount val="47"/>
                <c:pt idx="0">
                  <c:v>-324.7805140040366</c:v>
                </c:pt>
                <c:pt idx="1">
                  <c:v>-319.55492470665104</c:v>
                </c:pt>
                <c:pt idx="2">
                  <c:v>-314.95479697133652</c:v>
                </c:pt>
                <c:pt idx="3">
                  <c:v>-308.29047170588063</c:v>
                </c:pt>
                <c:pt idx="4">
                  <c:v>-301.86258897280754</c:v>
                </c:pt>
                <c:pt idx="5">
                  <c:v>-294.41183610730059</c:v>
                </c:pt>
                <c:pt idx="6">
                  <c:v>-287.10911437035372</c:v>
                </c:pt>
                <c:pt idx="7">
                  <c:v>-278.88247654027754</c:v>
                </c:pt>
                <c:pt idx="8">
                  <c:v>-271.98800076004949</c:v>
                </c:pt>
                <c:pt idx="9">
                  <c:v>-263.45785867867374</c:v>
                </c:pt>
                <c:pt idx="10">
                  <c:v>-255.75230137000355</c:v>
                </c:pt>
                <c:pt idx="11">
                  <c:v>-247.17282157754661</c:v>
                </c:pt>
                <c:pt idx="12">
                  <c:v>-239.4959429428898</c:v>
                </c:pt>
                <c:pt idx="13">
                  <c:v>-230.86531653082827</c:v>
                </c:pt>
                <c:pt idx="14">
                  <c:v>-222.89527088553388</c:v>
                </c:pt>
                <c:pt idx="15">
                  <c:v>-214.75501829695474</c:v>
                </c:pt>
                <c:pt idx="16">
                  <c:v>-206.39713993391189</c:v>
                </c:pt>
                <c:pt idx="17">
                  <c:v>-198.23479433664306</c:v>
                </c:pt>
                <c:pt idx="18">
                  <c:v>-190.61289504822258</c:v>
                </c:pt>
                <c:pt idx="19">
                  <c:v>-181.89866873871532</c:v>
                </c:pt>
                <c:pt idx="20">
                  <c:v>-174.70559618858618</c:v>
                </c:pt>
                <c:pt idx="21">
                  <c:v>-166.94278529798657</c:v>
                </c:pt>
                <c:pt idx="22">
                  <c:v>-159.10834973809347</c:v>
                </c:pt>
                <c:pt idx="23">
                  <c:v>-151.1355823873576</c:v>
                </c:pt>
                <c:pt idx="24">
                  <c:v>-144.22784212831107</c:v>
                </c:pt>
                <c:pt idx="25">
                  <c:v>-136.57699926930201</c:v>
                </c:pt>
                <c:pt idx="26">
                  <c:v>-129.15243338147027</c:v>
                </c:pt>
                <c:pt idx="27">
                  <c:v>-121.43676118806073</c:v>
                </c:pt>
                <c:pt idx="28">
                  <c:v>-115.08333576636741</c:v>
                </c:pt>
                <c:pt idx="29">
                  <c:v>-108.63016968250994</c:v>
                </c:pt>
                <c:pt idx="30">
                  <c:v>-100.75892135868686</c:v>
                </c:pt>
                <c:pt idx="31">
                  <c:v>-93.641320890315924</c:v>
                </c:pt>
                <c:pt idx="32">
                  <c:v>-87.152858613342687</c:v>
                </c:pt>
                <c:pt idx="33">
                  <c:v>-80.545723222258857</c:v>
                </c:pt>
                <c:pt idx="34">
                  <c:v>-73.795663994079874</c:v>
                </c:pt>
                <c:pt idx="35">
                  <c:v>-67.33862060209006</c:v>
                </c:pt>
                <c:pt idx="36">
                  <c:v>-60.840654281399836</c:v>
                </c:pt>
                <c:pt idx="37">
                  <c:v>-53.718506582698907</c:v>
                </c:pt>
                <c:pt idx="38">
                  <c:v>-47.821549960340761</c:v>
                </c:pt>
                <c:pt idx="39">
                  <c:v>-41.203910392731281</c:v>
                </c:pt>
                <c:pt idx="40">
                  <c:v>-35.601453158383819</c:v>
                </c:pt>
                <c:pt idx="41">
                  <c:v>-29.313225340762266</c:v>
                </c:pt>
                <c:pt idx="42">
                  <c:v>-23.376746025278127</c:v>
                </c:pt>
                <c:pt idx="43">
                  <c:v>-17.271823266161107</c:v>
                </c:pt>
                <c:pt idx="44">
                  <c:v>-11.679557269095284</c:v>
                </c:pt>
                <c:pt idx="45">
                  <c:v>-4.8292518365315908</c:v>
                </c:pt>
                <c:pt idx="46">
                  <c:v>-7.4428634981056868E-2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F5-4566-B985-2B5C64F1D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584576"/>
        <c:axId val="543584904"/>
      </c:scatterChart>
      <c:valAx>
        <c:axId val="543584576"/>
        <c:scaling>
          <c:orientation val="minMax"/>
          <c:max val="9.5000000000000032E-3"/>
          <c:min val="2.5000000000000005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Radius (m)</a:t>
                </a:r>
              </a:p>
            </c:rich>
          </c:tx>
          <c:layout>
            <c:manualLayout>
              <c:xMode val="edge"/>
              <c:yMode val="edge"/>
              <c:x val="0.47994991251093611"/>
              <c:y val="0.911087780694079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584904"/>
        <c:crosses val="autoZero"/>
        <c:crossBetween val="midCat"/>
      </c:valAx>
      <c:valAx>
        <c:axId val="543584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Radial Stress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584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080863114859454"/>
          <c:y val="0.66261519393409152"/>
          <c:w val="0.18236176727909012"/>
          <c:h val="0.1562510936132983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20</xdr:row>
      <xdr:rowOff>148590</xdr:rowOff>
    </xdr:from>
    <xdr:to>
      <xdr:col>6</xdr:col>
      <xdr:colOff>525780</xdr:colOff>
      <xdr:row>35</xdr:row>
      <xdr:rowOff>148590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480060</xdr:colOff>
      <xdr:row>37</xdr:row>
      <xdr:rowOff>72390</xdr:rowOff>
    </xdr:from>
    <xdr:to>
      <xdr:col>7</xdr:col>
      <xdr:colOff>373380</xdr:colOff>
      <xdr:row>52</xdr:row>
      <xdr:rowOff>72390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99060</xdr:colOff>
      <xdr:row>57</xdr:row>
      <xdr:rowOff>163830</xdr:rowOff>
    </xdr:from>
    <xdr:to>
      <xdr:col>6</xdr:col>
      <xdr:colOff>601980</xdr:colOff>
      <xdr:row>72</xdr:row>
      <xdr:rowOff>163830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36</xdr:row>
      <xdr:rowOff>34290</xdr:rowOff>
    </xdr:from>
    <xdr:to>
      <xdr:col>7</xdr:col>
      <xdr:colOff>259080</xdr:colOff>
      <xdr:row>51</xdr:row>
      <xdr:rowOff>34290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464820</xdr:colOff>
      <xdr:row>52</xdr:row>
      <xdr:rowOff>19050</xdr:rowOff>
    </xdr:from>
    <xdr:to>
      <xdr:col>7</xdr:col>
      <xdr:colOff>274320</xdr:colOff>
      <xdr:row>67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129540</xdr:colOff>
      <xdr:row>84</xdr:row>
      <xdr:rowOff>76200</xdr:rowOff>
    </xdr:from>
    <xdr:to>
      <xdr:col>8</xdr:col>
      <xdr:colOff>22860</xdr:colOff>
      <xdr:row>100</xdr:row>
      <xdr:rowOff>60960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106680</xdr:colOff>
      <xdr:row>68</xdr:row>
      <xdr:rowOff>99060</xdr:rowOff>
    </xdr:from>
    <xdr:to>
      <xdr:col>15</xdr:col>
      <xdr:colOff>457200</xdr:colOff>
      <xdr:row>84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152400</xdr:colOff>
      <xdr:row>84</xdr:row>
      <xdr:rowOff>106680</xdr:rowOff>
    </xdr:from>
    <xdr:to>
      <xdr:col>15</xdr:col>
      <xdr:colOff>487680</xdr:colOff>
      <xdr:row>99</xdr:row>
      <xdr:rowOff>160020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220980</xdr:colOff>
      <xdr:row>68</xdr:row>
      <xdr:rowOff>140970</xdr:rowOff>
    </xdr:from>
    <xdr:to>
      <xdr:col>8</xdr:col>
      <xdr:colOff>30480</xdr:colOff>
      <xdr:row>83</xdr:row>
      <xdr:rowOff>140970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36</xdr:row>
      <xdr:rowOff>34290</xdr:rowOff>
    </xdr:from>
    <xdr:to>
      <xdr:col>7</xdr:col>
      <xdr:colOff>259080</xdr:colOff>
      <xdr:row>51</xdr:row>
      <xdr:rowOff>34290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434340</xdr:colOff>
      <xdr:row>36</xdr:row>
      <xdr:rowOff>19050</xdr:rowOff>
    </xdr:from>
    <xdr:to>
      <xdr:col>14</xdr:col>
      <xdr:colOff>266700</xdr:colOff>
      <xdr:row>51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B57"/>
  <sheetViews>
    <sheetView topLeftCell="A28" zoomScaleNormal="100" workbookViewId="0">
      <selection activeCell="I38" sqref="I38"/>
    </sheetView>
  </sheetViews>
  <sheetFormatPr defaultRowHeight="14.4" x14ac:dyDescent="0.3"/>
  <cols>
    <col min="3" max="3" width="12.6640625" bestFit="1" customWidth="1"/>
    <col min="4" max="4" width="11.109375" bestFit="1" customWidth="1"/>
    <col min="10" max="10" width="12.6640625" bestFit="1" customWidth="1"/>
    <col min="11" max="13" width="12.6640625" customWidth="1"/>
  </cols>
  <sheetData>
    <row r="3" spans="2:26" x14ac:dyDescent="0.3">
      <c r="B3" t="s">
        <v>3</v>
      </c>
      <c r="C3">
        <f>0.218/2</f>
        <v>0.109</v>
      </c>
      <c r="D3" t="s">
        <v>7</v>
      </c>
    </row>
    <row r="4" spans="2:26" x14ac:dyDescent="0.3">
      <c r="B4" t="s">
        <v>4</v>
      </c>
      <c r="C4">
        <f>0.669/2</f>
        <v>0.33450000000000002</v>
      </c>
      <c r="D4" t="s">
        <v>7</v>
      </c>
      <c r="G4" t="s">
        <v>0</v>
      </c>
      <c r="H4">
        <v>47056</v>
      </c>
      <c r="J4" t="s">
        <v>2</v>
      </c>
    </row>
    <row r="5" spans="2:26" x14ac:dyDescent="0.3">
      <c r="B5" t="s">
        <v>18</v>
      </c>
      <c r="C5">
        <v>10</v>
      </c>
      <c r="G5" t="s">
        <v>1</v>
      </c>
      <c r="H5">
        <v>0</v>
      </c>
      <c r="J5" t="s">
        <v>2</v>
      </c>
    </row>
    <row r="6" spans="2:26" x14ac:dyDescent="0.3">
      <c r="B6" t="s">
        <v>6</v>
      </c>
      <c r="C6">
        <f>(C4-C3)/C5</f>
        <v>2.2550000000000004E-2</v>
      </c>
      <c r="D6" t="s">
        <v>7</v>
      </c>
    </row>
    <row r="8" spans="2:26" x14ac:dyDescent="0.3">
      <c r="H8" t="s">
        <v>13</v>
      </c>
      <c r="L8" s="6">
        <f>MIN(L10:L56)</f>
        <v>-4.7325996549269549E-2</v>
      </c>
      <c r="R8" s="6">
        <f>MIN(R10:R56)</f>
        <v>-1.5911048586181271E-2</v>
      </c>
      <c r="Z8" s="6">
        <f>MIN(Z10:Z57)</f>
        <v>-1.6036497389517484E-2</v>
      </c>
    </row>
    <row r="9" spans="2:26" x14ac:dyDescent="0.3">
      <c r="B9" t="s">
        <v>5</v>
      </c>
      <c r="C9" t="s">
        <v>9</v>
      </c>
      <c r="D9" t="s">
        <v>10</v>
      </c>
      <c r="E9" t="s">
        <v>12</v>
      </c>
      <c r="F9" t="s">
        <v>11</v>
      </c>
      <c r="H9" t="s">
        <v>17</v>
      </c>
      <c r="I9" t="s">
        <v>17</v>
      </c>
      <c r="J9" t="s">
        <v>9</v>
      </c>
      <c r="K9" t="s">
        <v>30</v>
      </c>
      <c r="L9" t="s">
        <v>31</v>
      </c>
      <c r="N9" t="s">
        <v>15</v>
      </c>
      <c r="O9" t="s">
        <v>15</v>
      </c>
      <c r="P9" t="s">
        <v>16</v>
      </c>
      <c r="Q9" t="s">
        <v>30</v>
      </c>
      <c r="R9" t="s">
        <v>31</v>
      </c>
      <c r="T9" t="s">
        <v>14</v>
      </c>
      <c r="U9" t="s">
        <v>14</v>
      </c>
      <c r="V9" t="s">
        <v>11</v>
      </c>
      <c r="W9" t="s">
        <v>32</v>
      </c>
      <c r="X9" t="s">
        <v>33</v>
      </c>
      <c r="Y9" t="s">
        <v>34</v>
      </c>
      <c r="Z9" t="s">
        <v>31</v>
      </c>
    </row>
    <row r="10" spans="2:26" x14ac:dyDescent="0.3">
      <c r="B10">
        <f>C3</f>
        <v>0.109</v>
      </c>
      <c r="C10" s="1">
        <f>(((($C$3^2)*$H$4)-(($C$4^2)*$H$5))/(($C$4^2)-($C$3^2)))-((($C$3^2)*($C$4^2)*($H$4-$H$5))/((($C$4^2)-($C$3^2))*($B10^2)))</f>
        <v>-47056.000000000007</v>
      </c>
      <c r="D10" s="1">
        <f>(((($C$3^2)*$H$4)-(($C$4^2)*$H$5))/(($C$4^2)-($C$3^2)))+((($C$3^2)*($C$4^2)*($H$4-$H$5))/((($C$4^2)-($C$3^2))*($B10^2)))</f>
        <v>58236.412531840811</v>
      </c>
      <c r="E10">
        <v>0</v>
      </c>
      <c r="F10">
        <f t="shared" ref="F10:F20" si="0">SQRT((D10^2)-(D10*C10)+(C10^2))</f>
        <v>91357.098841179541</v>
      </c>
      <c r="H10">
        <v>-0.109735</v>
      </c>
      <c r="I10">
        <f>ABS(H10)</f>
        <v>0.109735</v>
      </c>
      <c r="J10">
        <v>-46861.392090000001</v>
      </c>
      <c r="K10">
        <f>(((($C$3^2)*$H$4)-(($C$4^2)*$H$5))/(($C$4^2)-($C$3^2)))-((($C$3^2)*($C$4^2)*($H$4-$H$5))/((($C$4^2)-($C$3^2))*($I10^2)))</f>
        <v>-46353.118092388409</v>
      </c>
      <c r="L10" s="2">
        <f>(K10-J10)/K10</f>
        <v>-1.096526012766884E-2</v>
      </c>
      <c r="N10">
        <v>-0.10971599999999999</v>
      </c>
      <c r="O10">
        <f>ABS(N10)</f>
        <v>0.10971599999999999</v>
      </c>
      <c r="P10">
        <v>58178.180269999997</v>
      </c>
      <c r="Q10">
        <f>(((($C$3^2)*$H$4)-(($C$4^2)*$H$5))/(($C$4^2)-($C$3^2)))+((($C$3^2)*($C$4^2)*($H$4-$H$5))/((($C$4^2)-($C$3^2))*($O10^2)))</f>
        <v>57551.522687696903</v>
      </c>
      <c r="R10" s="2">
        <f>(Q10-P10)/Q10</f>
        <v>-1.0888636008879368E-2</v>
      </c>
      <c r="T10">
        <v>-0.10971599999999999</v>
      </c>
      <c r="U10">
        <f>ABS(T10)</f>
        <v>0.10971599999999999</v>
      </c>
      <c r="V10">
        <v>91172.255510000003</v>
      </c>
      <c r="W10">
        <f>(((($C$3^2)*$H$4)-(($C$4^2)*$H$5))/(($C$4^2)-($C$3^2)))-((($C$3^2)*($C$4^2)*($H$4-$H$5))/((($C$4^2)-($C$3^2))*($U10^2)))</f>
        <v>-46371.110155856099</v>
      </c>
      <c r="X10">
        <f>(((($C$3^2)*$H$4)-(($C$4^2)*$H$5))/(($C$4^2)-($C$3^2)))+((($C$3^2)*($C$4^2)*($H$4-$H$5))/((($C$4^2)-($C$3^2))*($U10^2)))</f>
        <v>57551.522687696903</v>
      </c>
      <c r="Y10">
        <f>SQRT((X10^2)-(X10*W10)+(W10^2))</f>
        <v>90173.086999101215</v>
      </c>
      <c r="Z10" s="2">
        <f>(Y10-V10)/Y10</f>
        <v>-1.1080562329076598E-2</v>
      </c>
    </row>
    <row r="11" spans="2:26" x14ac:dyDescent="0.3">
      <c r="B11">
        <f>B10+$C$6</f>
        <v>0.13155</v>
      </c>
      <c r="C11" s="1">
        <f>(((($C$3^2)*$H$4)-(($C$4^2)*$H$5))/(($C$4^2)-($C$3^2)))-((($C$3^2)*($C$4^2)*($H$4-$H$5))/((($C$4^2)-($C$3^2))*($B11^2)))</f>
        <v>-30553.973370779771</v>
      </c>
      <c r="D11" s="1">
        <f t="shared" ref="D11:D20" si="1">(((($C$3^2)*$H$4)-(($C$4^2)*$H$5))/(($C$4^2)-($C$3^2)))+((($C$3^2)*($C$4^2)*($H$4-$H$5))/((($C$4^2)-($C$3^2))*($B11^2)))</f>
        <v>41734.385902620576</v>
      </c>
      <c r="E11">
        <v>0</v>
      </c>
      <c r="F11">
        <f t="shared" si="0"/>
        <v>62852.649673070184</v>
      </c>
      <c r="H11">
        <v>-0.11598</v>
      </c>
      <c r="I11">
        <f t="shared" ref="I11:I57" si="2">ABS(H11)</f>
        <v>0.11598</v>
      </c>
      <c r="J11">
        <v>-41561.208359999997</v>
      </c>
      <c r="K11">
        <f t="shared" ref="K11:K56" si="3">(((($C$3^2)*$H$4)-(($C$4^2)*$H$5))/(($C$4^2)-($C$3^2)))-((($C$3^2)*($C$4^2)*($H$4-$H$5))/((($C$4^2)-($C$3^2))*($I11^2)))</f>
        <v>-40909.891720109343</v>
      </c>
      <c r="L11" s="2">
        <f t="shared" ref="L11:L56" si="4">(K11-J11)/K11</f>
        <v>-1.592076176458072E-2</v>
      </c>
      <c r="N11">
        <v>-0.114805</v>
      </c>
      <c r="O11">
        <f t="shared" ref="O11:O56" si="5">ABS(N11)</f>
        <v>0.114805</v>
      </c>
      <c r="P11">
        <v>53891.04204</v>
      </c>
      <c r="Q11">
        <f t="shared" ref="Q11:Q56" si="6">(((($C$3^2)*$H$4)-(($C$4^2)*$H$5))/(($C$4^2)-($C$3^2)))+((($C$3^2)*($C$4^2)*($H$4-$H$5))/((($C$4^2)-($C$3^2))*($O11^2)))</f>
        <v>53047.008510241969</v>
      </c>
      <c r="R11" s="2">
        <f t="shared" ref="R11:R56" si="7">(Q11-P11)/Q11</f>
        <v>-1.5911048586181271E-2</v>
      </c>
      <c r="T11">
        <v>-0.11262800000000001</v>
      </c>
      <c r="U11">
        <f t="shared" ref="U11:U57" si="8">ABS(T11)</f>
        <v>0.11262800000000001</v>
      </c>
      <c r="V11">
        <v>86916.024619999997</v>
      </c>
      <c r="W11">
        <f t="shared" ref="W11:W56" si="9">(((($C$3^2)*$H$4)-(($C$4^2)*$H$5))/(($C$4^2)-($C$3^2)))-((($C$3^2)*($C$4^2)*($H$4-$H$5))/((($C$4^2)-($C$3^2))*($U11^2)))</f>
        <v>-43718.922887266082</v>
      </c>
      <c r="X11">
        <f t="shared" ref="X11:X57" si="10">(((($C$3^2)*$H$4)-(($C$4^2)*$H$5))/(($C$4^2)-($C$3^2)))+((($C$3^2)*($C$4^2)*($H$4-$H$5))/((($C$4^2)-($C$3^2))*($U11^2)))</f>
        <v>54899.335419106887</v>
      </c>
      <c r="Y11">
        <f t="shared" ref="Y11:Y57" si="11">SQRT((X11^2)-(X11*W11)+(W11^2))</f>
        <v>85588.673664407324</v>
      </c>
      <c r="Z11" s="2">
        <f t="shared" ref="Z11:Z57" si="12">(Y11-V11)/Y11</f>
        <v>-1.5508488433845899E-2</v>
      </c>
    </row>
    <row r="12" spans="2:26" x14ac:dyDescent="0.3">
      <c r="B12">
        <f t="shared" ref="B12:B19" si="13">B11+$C$6</f>
        <v>0.15410000000000001</v>
      </c>
      <c r="C12" s="1">
        <f t="shared" ref="C12:C20" si="14">(((($C$3^2)*$H$4)-(($C$4^2)*$H$5))/(($C$4^2)-($C$3^2)))-((($C$3^2)*($C$4^2)*($H$4-$H$5))/((($C$4^2)-($C$3^2))*($B12^2)))</f>
        <v>-20749.7348312375</v>
      </c>
      <c r="D12" s="1">
        <f t="shared" si="1"/>
        <v>31930.147363078304</v>
      </c>
      <c r="E12">
        <v>0</v>
      </c>
      <c r="F12">
        <f t="shared" si="0"/>
        <v>45963.332093101984</v>
      </c>
      <c r="H12">
        <v>-0.11958299999999999</v>
      </c>
      <c r="I12">
        <f t="shared" si="2"/>
        <v>0.11958299999999999</v>
      </c>
      <c r="J12">
        <v>-38546.08208</v>
      </c>
      <c r="K12">
        <f t="shared" si="3"/>
        <v>-38150.036385671068</v>
      </c>
      <c r="L12" s="2">
        <f t="shared" si="4"/>
        <v>-1.0381266490159477E-2</v>
      </c>
      <c r="N12">
        <v>-0.11956600000000001</v>
      </c>
      <c r="O12">
        <f t="shared" si="5"/>
        <v>0.11956600000000001</v>
      </c>
      <c r="P12">
        <v>49880.778530000003</v>
      </c>
      <c r="Q12">
        <f t="shared" si="6"/>
        <v>49342.8878547817</v>
      </c>
      <c r="R12" s="2">
        <f t="shared" si="7"/>
        <v>-1.0901078120951067E-2</v>
      </c>
      <c r="T12">
        <v>-0.115707</v>
      </c>
      <c r="U12">
        <f t="shared" si="8"/>
        <v>0.115707</v>
      </c>
      <c r="V12">
        <v>82414.681519999998</v>
      </c>
      <c r="W12">
        <f t="shared" si="9"/>
        <v>-41129.575966230914</v>
      </c>
      <c r="X12">
        <f t="shared" si="10"/>
        <v>52309.988498071718</v>
      </c>
      <c r="Y12">
        <f t="shared" si="11"/>
        <v>81113.898695318931</v>
      </c>
      <c r="Z12" s="2">
        <f t="shared" si="12"/>
        <v>-1.6036497389517484E-2</v>
      </c>
    </row>
    <row r="13" spans="2:26" x14ac:dyDescent="0.3">
      <c r="B13">
        <f t="shared" si="13"/>
        <v>0.17665000000000003</v>
      </c>
      <c r="C13" s="1">
        <f t="shared" si="14"/>
        <v>-14454.181388915258</v>
      </c>
      <c r="D13" s="1">
        <f t="shared" si="1"/>
        <v>25634.593920756062</v>
      </c>
      <c r="E13">
        <v>0</v>
      </c>
      <c r="F13">
        <f t="shared" si="0"/>
        <v>35165.079773370628</v>
      </c>
      <c r="H13">
        <v>-0.123102</v>
      </c>
      <c r="I13">
        <f t="shared" si="2"/>
        <v>0.123102</v>
      </c>
      <c r="J13">
        <v>-36233.954960000003</v>
      </c>
      <c r="K13">
        <f t="shared" si="3"/>
        <v>-35685.057683747727</v>
      </c>
      <c r="L13" s="2">
        <f t="shared" si="4"/>
        <v>-1.5381711895123631E-2</v>
      </c>
      <c r="N13">
        <v>-0.122741</v>
      </c>
      <c r="O13">
        <f t="shared" si="5"/>
        <v>0.122741</v>
      </c>
      <c r="P13">
        <v>47784.941099999996</v>
      </c>
      <c r="Q13">
        <f t="shared" si="6"/>
        <v>47108.620954405211</v>
      </c>
      <c r="R13" s="2">
        <f t="shared" si="7"/>
        <v>-1.4356610995880609E-2</v>
      </c>
      <c r="T13">
        <v>-0.11954099999999999</v>
      </c>
      <c r="U13">
        <f t="shared" si="8"/>
        <v>0.11954099999999999</v>
      </c>
      <c r="V13">
        <v>76832.527969999996</v>
      </c>
      <c r="W13">
        <f t="shared" si="9"/>
        <v>-38180.777519116069</v>
      </c>
      <c r="X13">
        <f t="shared" si="10"/>
        <v>49361.190050956873</v>
      </c>
      <c r="Y13">
        <f t="shared" si="11"/>
        <v>76019.388780924259</v>
      </c>
      <c r="Z13" s="2">
        <f t="shared" si="12"/>
        <v>-1.0696471020295547E-2</v>
      </c>
    </row>
    <row r="14" spans="2:26" x14ac:dyDescent="0.3">
      <c r="B14">
        <f t="shared" si="13"/>
        <v>0.19920000000000004</v>
      </c>
      <c r="C14" s="1">
        <f t="shared" si="14"/>
        <v>-10172.885676281137</v>
      </c>
      <c r="D14" s="1">
        <f t="shared" si="1"/>
        <v>21353.298208121938</v>
      </c>
      <c r="E14">
        <v>0</v>
      </c>
      <c r="F14">
        <f t="shared" si="0"/>
        <v>27868.900387895334</v>
      </c>
      <c r="H14">
        <v>-0.12737499999999999</v>
      </c>
      <c r="I14">
        <f t="shared" si="2"/>
        <v>0.12737499999999999</v>
      </c>
      <c r="J14">
        <v>-33414.639660000001</v>
      </c>
      <c r="K14">
        <f t="shared" si="3"/>
        <v>-32962.217125660776</v>
      </c>
      <c r="L14" s="2">
        <f t="shared" si="4"/>
        <v>-1.3725488568152712E-2</v>
      </c>
      <c r="N14">
        <v>-0.129139</v>
      </c>
      <c r="O14">
        <f t="shared" si="5"/>
        <v>0.129139</v>
      </c>
      <c r="P14">
        <v>43563.285020000003</v>
      </c>
      <c r="Q14">
        <f t="shared" si="6"/>
        <v>43096.593977498473</v>
      </c>
      <c r="R14" s="2">
        <f t="shared" si="7"/>
        <v>-1.082895420332285E-2</v>
      </c>
      <c r="T14">
        <v>-0.124653</v>
      </c>
      <c r="U14">
        <f t="shared" si="8"/>
        <v>0.124653</v>
      </c>
      <c r="V14">
        <v>71011.452780000007</v>
      </c>
      <c r="W14">
        <f t="shared" si="9"/>
        <v>-34664.309502548451</v>
      </c>
      <c r="X14">
        <f t="shared" si="10"/>
        <v>45844.722034389255</v>
      </c>
      <c r="Y14">
        <f t="shared" si="11"/>
        <v>69946.611964821132</v>
      </c>
      <c r="Z14" s="2">
        <f t="shared" si="12"/>
        <v>-1.5223622492457893E-2</v>
      </c>
    </row>
    <row r="15" spans="2:26" x14ac:dyDescent="0.3">
      <c r="B15">
        <f t="shared" si="13"/>
        <v>0.22175000000000006</v>
      </c>
      <c r="C15" s="1">
        <f t="shared" si="14"/>
        <v>-7129.9609322361093</v>
      </c>
      <c r="D15" s="1">
        <f t="shared" si="1"/>
        <v>18310.373464076911</v>
      </c>
      <c r="E15">
        <v>0</v>
      </c>
      <c r="F15">
        <f t="shared" si="0"/>
        <v>22730.120253590965</v>
      </c>
      <c r="H15">
        <v>-0.129134</v>
      </c>
      <c r="I15">
        <f t="shared" si="2"/>
        <v>0.129134</v>
      </c>
      <c r="J15">
        <v>-32248.398410000002</v>
      </c>
      <c r="K15">
        <f t="shared" si="3"/>
        <v>-31919.08595677212</v>
      </c>
      <c r="L15" s="2">
        <f t="shared" si="4"/>
        <v>-1.0317101613557107E-2</v>
      </c>
      <c r="N15">
        <v>-0.13469400000000001</v>
      </c>
      <c r="O15">
        <f t="shared" si="5"/>
        <v>0.13469400000000001</v>
      </c>
      <c r="P15">
        <v>40631.425260000004</v>
      </c>
      <c r="Q15">
        <f t="shared" si="6"/>
        <v>40066.73847397857</v>
      </c>
      <c r="R15" s="2">
        <f t="shared" si="7"/>
        <v>-1.4093654924974001E-2</v>
      </c>
      <c r="T15">
        <v>-0.1293</v>
      </c>
      <c r="U15">
        <f t="shared" si="8"/>
        <v>0.1293</v>
      </c>
      <c r="V15">
        <v>65733.183499999999</v>
      </c>
      <c r="W15">
        <f t="shared" si="9"/>
        <v>-31822.836218502554</v>
      </c>
      <c r="X15">
        <f t="shared" si="10"/>
        <v>43003.248750343359</v>
      </c>
      <c r="Y15">
        <f t="shared" si="11"/>
        <v>65041.968373652773</v>
      </c>
      <c r="Z15" s="2">
        <f t="shared" si="12"/>
        <v>-1.0627217220369729E-2</v>
      </c>
    </row>
    <row r="16" spans="2:26" x14ac:dyDescent="0.3">
      <c r="B16">
        <f t="shared" si="13"/>
        <v>0.24430000000000007</v>
      </c>
      <c r="C16" s="1">
        <f t="shared" si="14"/>
        <v>-4890.0799393870502</v>
      </c>
      <c r="D16" s="1">
        <f t="shared" si="1"/>
        <v>16070.492471227852</v>
      </c>
      <c r="E16">
        <v>0</v>
      </c>
      <c r="F16">
        <f t="shared" si="0"/>
        <v>18993.672707799527</v>
      </c>
      <c r="H16">
        <v>-0.134245</v>
      </c>
      <c r="I16">
        <f t="shared" si="2"/>
        <v>0.134245</v>
      </c>
      <c r="J16">
        <v>-29550.330419999998</v>
      </c>
      <c r="K16">
        <f t="shared" si="3"/>
        <v>-29117.334178482895</v>
      </c>
      <c r="L16" s="2">
        <f t="shared" si="4"/>
        <v>-1.4870737783305667E-2</v>
      </c>
      <c r="N16">
        <v>-0.13905899999999999</v>
      </c>
      <c r="O16">
        <f t="shared" si="5"/>
        <v>0.13905899999999999</v>
      </c>
      <c r="P16">
        <v>38342.165529999998</v>
      </c>
      <c r="Q16">
        <f t="shared" si="6"/>
        <v>37936.302398619082</v>
      </c>
      <c r="R16" s="2">
        <f t="shared" si="7"/>
        <v>-1.0698542180423209E-2</v>
      </c>
      <c r="T16">
        <v>-0.134573</v>
      </c>
      <c r="U16">
        <f t="shared" si="8"/>
        <v>0.134573</v>
      </c>
      <c r="V16">
        <v>60959.696969999997</v>
      </c>
      <c r="W16">
        <f t="shared" si="9"/>
        <v>-28948.352289934846</v>
      </c>
      <c r="X16">
        <f t="shared" si="10"/>
        <v>40128.76482177565</v>
      </c>
      <c r="Y16">
        <f t="shared" si="11"/>
        <v>60083.163094533076</v>
      </c>
      <c r="Z16" s="2">
        <f t="shared" si="12"/>
        <v>-1.458867726533985E-2</v>
      </c>
    </row>
    <row r="17" spans="2:28" x14ac:dyDescent="0.3">
      <c r="B17">
        <f>B16+$C$6</f>
        <v>0.26685000000000009</v>
      </c>
      <c r="C17" s="1">
        <f t="shared" si="14"/>
        <v>-3193.6589392496362</v>
      </c>
      <c r="D17" s="1">
        <f t="shared" si="1"/>
        <v>14374.071471090439</v>
      </c>
      <c r="E17">
        <v>0</v>
      </c>
      <c r="F17">
        <f t="shared" si="0"/>
        <v>16208.617150248394</v>
      </c>
      <c r="H17">
        <v>-0.13910500000000001</v>
      </c>
      <c r="I17">
        <f t="shared" si="2"/>
        <v>0.13910500000000001</v>
      </c>
      <c r="J17">
        <v>-27006.282930000001</v>
      </c>
      <c r="K17">
        <f t="shared" si="3"/>
        <v>-26734.500636983736</v>
      </c>
      <c r="L17" s="2">
        <f t="shared" si="4"/>
        <v>-1.0165976043715207E-2</v>
      </c>
      <c r="N17">
        <v>-0.14430999999999999</v>
      </c>
      <c r="O17">
        <f t="shared" si="5"/>
        <v>0.14430999999999999</v>
      </c>
      <c r="P17">
        <v>36106.023840000002</v>
      </c>
      <c r="Q17">
        <f t="shared" si="6"/>
        <v>35625.177718147876</v>
      </c>
      <c r="R17" s="2">
        <f t="shared" si="7"/>
        <v>-1.3497367666665072E-2</v>
      </c>
      <c r="T17">
        <v>-0.138988</v>
      </c>
      <c r="U17">
        <f t="shared" si="8"/>
        <v>0.138988</v>
      </c>
      <c r="V17">
        <v>56951.243929999997</v>
      </c>
      <c r="W17">
        <f t="shared" si="9"/>
        <v>-26788.94537388462</v>
      </c>
      <c r="X17">
        <f t="shared" si="10"/>
        <v>37969.357905725425</v>
      </c>
      <c r="Y17">
        <f t="shared" si="11"/>
        <v>56360.258949334151</v>
      </c>
      <c r="Z17" s="2">
        <f t="shared" si="12"/>
        <v>-1.0485845730359758E-2</v>
      </c>
    </row>
    <row r="18" spans="2:28" x14ac:dyDescent="0.3">
      <c r="B18">
        <f t="shared" si="13"/>
        <v>0.2894000000000001</v>
      </c>
      <c r="C18" s="1">
        <f t="shared" si="14"/>
        <v>-1878.1155419116394</v>
      </c>
      <c r="D18" s="1">
        <f t="shared" si="1"/>
        <v>13058.528073752441</v>
      </c>
      <c r="E18">
        <v>0</v>
      </c>
      <c r="F18">
        <f t="shared" si="0"/>
        <v>14091.767028004493</v>
      </c>
      <c r="H18">
        <v>-0.14455100000000001</v>
      </c>
      <c r="I18">
        <f t="shared" si="2"/>
        <v>0.14455100000000001</v>
      </c>
      <c r="J18">
        <v>-24689.28011</v>
      </c>
      <c r="K18">
        <f t="shared" si="3"/>
        <v>-24344.698164262056</v>
      </c>
      <c r="L18" s="2">
        <f t="shared" si="4"/>
        <v>-1.4154291148443531E-2</v>
      </c>
      <c r="N18">
        <v>-0.14885899999999999</v>
      </c>
      <c r="O18">
        <f t="shared" si="5"/>
        <v>0.14885899999999999</v>
      </c>
      <c r="P18">
        <v>34174.4211</v>
      </c>
      <c r="Q18">
        <f t="shared" si="6"/>
        <v>33817.541594670911</v>
      </c>
      <c r="R18" s="2">
        <f t="shared" si="7"/>
        <v>-1.0553088382548986E-2</v>
      </c>
      <c r="T18">
        <v>-0.14416999999999999</v>
      </c>
      <c r="U18">
        <f t="shared" si="8"/>
        <v>0.14416999999999999</v>
      </c>
      <c r="V18">
        <v>53152.675860000003</v>
      </c>
      <c r="W18">
        <f t="shared" si="9"/>
        <v>-24503.125977591175</v>
      </c>
      <c r="X18">
        <f t="shared" si="10"/>
        <v>35683.538509431979</v>
      </c>
      <c r="Y18">
        <f t="shared" si="11"/>
        <v>52422.097846715908</v>
      </c>
      <c r="Z18" s="2">
        <f t="shared" si="12"/>
        <v>-1.3936451292360177E-2</v>
      </c>
    </row>
    <row r="19" spans="2:28" x14ac:dyDescent="0.3">
      <c r="B19">
        <f t="shared" si="13"/>
        <v>0.31195000000000012</v>
      </c>
      <c r="C19" s="1">
        <f t="shared" si="14"/>
        <v>-837.41230611075389</v>
      </c>
      <c r="D19" s="1">
        <f t="shared" si="1"/>
        <v>12017.824837951557</v>
      </c>
      <c r="E19">
        <v>0</v>
      </c>
      <c r="F19">
        <f t="shared" si="0"/>
        <v>12457.658191574177</v>
      </c>
      <c r="H19">
        <v>-0.14874000000000001</v>
      </c>
      <c r="I19">
        <f t="shared" si="2"/>
        <v>0.14874000000000001</v>
      </c>
      <c r="J19">
        <v>-22910.228660000001</v>
      </c>
      <c r="K19">
        <f t="shared" si="3"/>
        <v>-22682.313903701644</v>
      </c>
      <c r="L19" s="2">
        <f t="shared" si="4"/>
        <v>-1.004812636250315E-2</v>
      </c>
      <c r="N19">
        <v>-0.15394099999999999</v>
      </c>
      <c r="O19">
        <f t="shared" si="5"/>
        <v>0.15394099999999999</v>
      </c>
      <c r="P19">
        <v>32398.03703</v>
      </c>
      <c r="Q19">
        <f t="shared" si="6"/>
        <v>31984.586576494115</v>
      </c>
      <c r="R19" s="2">
        <f t="shared" si="7"/>
        <v>-1.2926552998178633E-2</v>
      </c>
      <c r="T19">
        <v>-0.148817</v>
      </c>
      <c r="U19">
        <f t="shared" si="8"/>
        <v>0.148817</v>
      </c>
      <c r="V19">
        <v>49755.134039999997</v>
      </c>
      <c r="W19">
        <f t="shared" si="9"/>
        <v>-22653.064276951452</v>
      </c>
      <c r="X19">
        <f t="shared" si="10"/>
        <v>33833.476808792257</v>
      </c>
      <c r="Y19">
        <f t="shared" si="11"/>
        <v>49237.154659556589</v>
      </c>
      <c r="Z19" s="2">
        <f t="shared" si="12"/>
        <v>-1.0520091667053149E-2</v>
      </c>
    </row>
    <row r="20" spans="2:28" x14ac:dyDescent="0.3">
      <c r="B20">
        <f>B19+$C$6</f>
        <v>0.33450000000000013</v>
      </c>
      <c r="C20" s="1">
        <f t="shared" si="14"/>
        <v>0</v>
      </c>
      <c r="D20" s="1">
        <f t="shared" si="1"/>
        <v>11180.412531840799</v>
      </c>
      <c r="E20">
        <v>0</v>
      </c>
      <c r="F20">
        <f t="shared" si="0"/>
        <v>11180.412531840799</v>
      </c>
      <c r="H20">
        <v>-0.15376699999999999</v>
      </c>
      <c r="I20">
        <f t="shared" si="2"/>
        <v>0.15376699999999999</v>
      </c>
      <c r="J20">
        <v>-21150.593089999998</v>
      </c>
      <c r="K20">
        <f t="shared" si="3"/>
        <v>-20863.942663912185</v>
      </c>
      <c r="L20" s="2">
        <f t="shared" si="4"/>
        <v>-1.373903440520978E-2</v>
      </c>
      <c r="N20">
        <v>-0.15853100000000001</v>
      </c>
      <c r="O20">
        <f t="shared" si="5"/>
        <v>0.15853100000000001</v>
      </c>
      <c r="P20">
        <v>30795.42784</v>
      </c>
      <c r="Q20">
        <f t="shared" si="6"/>
        <v>30478.302571209446</v>
      </c>
      <c r="R20" s="2">
        <f t="shared" si="7"/>
        <v>-1.0404951786590594E-2</v>
      </c>
      <c r="T20">
        <v>-0.15390999999999999</v>
      </c>
      <c r="U20">
        <f t="shared" si="8"/>
        <v>0.15390999999999999</v>
      </c>
      <c r="V20">
        <v>46696.23416</v>
      </c>
      <c r="W20">
        <f t="shared" si="9"/>
        <v>-20814.80763820382</v>
      </c>
      <c r="X20">
        <f t="shared" si="10"/>
        <v>31995.220170044624</v>
      </c>
      <c r="Y20">
        <f t="shared" si="11"/>
        <v>46075.206824565816</v>
      </c>
      <c r="Z20" s="2">
        <f t="shared" si="12"/>
        <v>-1.3478557737109768E-2</v>
      </c>
    </row>
    <row r="21" spans="2:28" x14ac:dyDescent="0.3">
      <c r="H21">
        <v>-0.15854299999999999</v>
      </c>
      <c r="I21">
        <f t="shared" si="2"/>
        <v>0.15854299999999999</v>
      </c>
      <c r="J21">
        <v>-19478.356370000001</v>
      </c>
      <c r="K21">
        <f t="shared" si="3"/>
        <v>-19294.122659502031</v>
      </c>
      <c r="L21" s="2">
        <f t="shared" si="4"/>
        <v>-9.5486959292880105E-3</v>
      </c>
      <c r="N21">
        <v>-0.16353100000000001</v>
      </c>
      <c r="O21">
        <f t="shared" si="5"/>
        <v>0.16353100000000001</v>
      </c>
      <c r="P21">
        <v>29342.544399999999</v>
      </c>
      <c r="Q21">
        <f t="shared" si="6"/>
        <v>28979.64992957484</v>
      </c>
      <c r="R21" s="2">
        <f t="shared" si="7"/>
        <v>-1.2522389721996307E-2</v>
      </c>
      <c r="T21">
        <v>-0.15861500000000001</v>
      </c>
      <c r="U21">
        <f t="shared" si="8"/>
        <v>0.15861500000000001</v>
      </c>
      <c r="V21">
        <v>43878.314680000003</v>
      </c>
      <c r="W21">
        <f t="shared" si="9"/>
        <v>-19271.536333663098</v>
      </c>
      <c r="X21">
        <f t="shared" si="10"/>
        <v>30451.948865503902</v>
      </c>
      <c r="Y21">
        <f t="shared" si="11"/>
        <v>43423.140620634185</v>
      </c>
      <c r="Z21" s="2">
        <f t="shared" si="12"/>
        <v>-1.048229245651394E-2</v>
      </c>
    </row>
    <row r="22" spans="2:28" x14ac:dyDescent="0.3">
      <c r="H22">
        <v>-0.16416700000000001</v>
      </c>
      <c r="I22">
        <f t="shared" si="2"/>
        <v>0.16416700000000001</v>
      </c>
      <c r="J22">
        <v>-17848.203389999999</v>
      </c>
      <c r="K22">
        <f t="shared" si="3"/>
        <v>-17618.362176844843</v>
      </c>
      <c r="L22" s="2">
        <f t="shared" si="4"/>
        <v>-1.3045549344945786E-2</v>
      </c>
      <c r="N22">
        <v>-0.16828599999999999</v>
      </c>
      <c r="O22">
        <f t="shared" si="5"/>
        <v>0.16828599999999999</v>
      </c>
      <c r="P22">
        <v>27963.950339999999</v>
      </c>
      <c r="Q22">
        <f t="shared" si="6"/>
        <v>27676.563955869147</v>
      </c>
      <c r="R22" s="2">
        <f t="shared" si="7"/>
        <v>-1.0383745055531302E-2</v>
      </c>
      <c r="T22">
        <v>-0.164018</v>
      </c>
      <c r="U22">
        <f t="shared" si="8"/>
        <v>0.164018</v>
      </c>
      <c r="V22">
        <v>41190.448049999999</v>
      </c>
      <c r="W22">
        <f t="shared" si="9"/>
        <v>-17660.548368850275</v>
      </c>
      <c r="X22">
        <f t="shared" si="10"/>
        <v>28840.96090069108</v>
      </c>
      <c r="Y22">
        <f t="shared" si="11"/>
        <v>40657.633715631637</v>
      </c>
      <c r="Z22" s="2">
        <f t="shared" si="12"/>
        <v>-1.3104902712611907E-2</v>
      </c>
    </row>
    <row r="23" spans="2:28" x14ac:dyDescent="0.3">
      <c r="C23" s="1"/>
      <c r="D23" s="1"/>
      <c r="H23">
        <v>-0.16847000000000001</v>
      </c>
      <c r="I23">
        <f t="shared" si="2"/>
        <v>0.16847000000000001</v>
      </c>
      <c r="J23">
        <v>-16611.090059999999</v>
      </c>
      <c r="K23">
        <f t="shared" si="3"/>
        <v>-16447.933099577578</v>
      </c>
      <c r="L23" s="2">
        <f t="shared" si="4"/>
        <v>-9.9196026293790537E-3</v>
      </c>
      <c r="N23">
        <v>-0.17303499999999999</v>
      </c>
      <c r="O23">
        <f t="shared" si="5"/>
        <v>0.17303499999999999</v>
      </c>
      <c r="P23">
        <v>26804.295310000001</v>
      </c>
      <c r="Q23">
        <f t="shared" si="6"/>
        <v>26480.866333444344</v>
      </c>
      <c r="R23" s="2">
        <f t="shared" si="7"/>
        <v>-1.2213685628070941E-2</v>
      </c>
      <c r="T23">
        <v>-0.168327</v>
      </c>
      <c r="U23">
        <f t="shared" si="8"/>
        <v>0.168327</v>
      </c>
      <c r="V23">
        <v>39042.40238</v>
      </c>
      <c r="W23">
        <f t="shared" si="9"/>
        <v>-16485.393430570086</v>
      </c>
      <c r="X23">
        <f t="shared" si="10"/>
        <v>27665.80596241089</v>
      </c>
      <c r="Y23">
        <f t="shared" si="11"/>
        <v>38642.550536611947</v>
      </c>
      <c r="Z23" s="2">
        <f t="shared" si="12"/>
        <v>-1.0347449581756058E-2</v>
      </c>
    </row>
    <row r="24" spans="2:28" x14ac:dyDescent="0.3">
      <c r="H24">
        <v>-0.17277400000000001</v>
      </c>
      <c r="I24">
        <f t="shared" si="2"/>
        <v>0.17277400000000001</v>
      </c>
      <c r="J24">
        <v>-15560.03241</v>
      </c>
      <c r="K24">
        <f t="shared" si="3"/>
        <v>-15363.618174046544</v>
      </c>
      <c r="L24" s="2">
        <f t="shared" si="4"/>
        <v>-1.2784373689086788E-2</v>
      </c>
      <c r="N24">
        <v>-0.178061</v>
      </c>
      <c r="O24">
        <f t="shared" si="5"/>
        <v>0.178061</v>
      </c>
      <c r="P24">
        <v>25580.830819999999</v>
      </c>
      <c r="Q24">
        <f t="shared" si="6"/>
        <v>25318.179078066121</v>
      </c>
      <c r="R24" s="2">
        <f t="shared" si="7"/>
        <v>-1.0374037608471645E-2</v>
      </c>
      <c r="T24">
        <v>-0.173323</v>
      </c>
      <c r="U24">
        <f t="shared" si="8"/>
        <v>0.173323</v>
      </c>
      <c r="V24">
        <v>36961.53484</v>
      </c>
      <c r="W24">
        <f t="shared" si="9"/>
        <v>-15231.086072335238</v>
      </c>
      <c r="X24">
        <f t="shared" si="10"/>
        <v>26411.498604176042</v>
      </c>
      <c r="Y24">
        <f t="shared" si="11"/>
        <v>36494.233106079169</v>
      </c>
      <c r="Z24" s="2">
        <f t="shared" si="12"/>
        <v>-1.2804810353529207E-2</v>
      </c>
    </row>
    <row r="25" spans="2:28" x14ac:dyDescent="0.3">
      <c r="H25">
        <v>-0.17801600000000001</v>
      </c>
      <c r="I25">
        <f t="shared" si="2"/>
        <v>0.17801600000000001</v>
      </c>
      <c r="J25">
        <v>-14282.12991</v>
      </c>
      <c r="K25">
        <f t="shared" si="3"/>
        <v>-14147.741728042227</v>
      </c>
      <c r="L25" s="2">
        <f t="shared" si="4"/>
        <v>-9.4989139992145925E-3</v>
      </c>
      <c r="N25">
        <v>-0.18341499999999999</v>
      </c>
      <c r="O25">
        <f t="shared" si="5"/>
        <v>0.18341499999999999</v>
      </c>
      <c r="P25">
        <v>24470.669979999999</v>
      </c>
      <c r="Q25">
        <f t="shared" si="6"/>
        <v>24183.245108212795</v>
      </c>
      <c r="R25" s="2">
        <f t="shared" si="7"/>
        <v>-1.1885289608613852E-2</v>
      </c>
      <c r="T25">
        <v>-0.178096</v>
      </c>
      <c r="U25">
        <f t="shared" si="8"/>
        <v>0.178096</v>
      </c>
      <c r="V25">
        <v>34972.906300000002</v>
      </c>
      <c r="W25">
        <f t="shared" si="9"/>
        <v>-14130.013298529229</v>
      </c>
      <c r="X25">
        <f t="shared" si="10"/>
        <v>25310.425830370034</v>
      </c>
      <c r="Y25">
        <f t="shared" si="11"/>
        <v>34610.859352316606</v>
      </c>
      <c r="Z25" s="2">
        <f t="shared" si="12"/>
        <v>-1.046050154369149E-2</v>
      </c>
    </row>
    <row r="26" spans="2:28" x14ac:dyDescent="0.3">
      <c r="H26">
        <v>-0.185058</v>
      </c>
      <c r="I26">
        <f t="shared" si="2"/>
        <v>0.185058</v>
      </c>
      <c r="J26">
        <v>-12823.06669</v>
      </c>
      <c r="K26">
        <f t="shared" si="3"/>
        <v>-12674.149092388423</v>
      </c>
      <c r="L26" s="2">
        <f t="shared" si="4"/>
        <v>-1.1749711678948963E-2</v>
      </c>
      <c r="N26">
        <v>-0.187948</v>
      </c>
      <c r="O26">
        <f t="shared" si="5"/>
        <v>0.187948</v>
      </c>
      <c r="P26">
        <v>23536.99049</v>
      </c>
      <c r="Q26">
        <f t="shared" si="6"/>
        <v>23297.192904910724</v>
      </c>
      <c r="R26" s="2">
        <f t="shared" si="7"/>
        <v>-1.0292981908508397E-2</v>
      </c>
      <c r="T26">
        <v>-0.183063</v>
      </c>
      <c r="U26">
        <f t="shared" si="8"/>
        <v>0.183063</v>
      </c>
      <c r="V26">
        <v>33220.431779999999</v>
      </c>
      <c r="W26">
        <f t="shared" si="9"/>
        <v>-13074.404023473402</v>
      </c>
      <c r="X26">
        <f t="shared" si="10"/>
        <v>24254.816555314206</v>
      </c>
      <c r="Y26">
        <f t="shared" si="11"/>
        <v>32807.825863052414</v>
      </c>
      <c r="Z26" s="2">
        <f t="shared" si="12"/>
        <v>-1.2576448030110224E-2</v>
      </c>
      <c r="AA26" s="3"/>
    </row>
    <row r="27" spans="2:28" x14ac:dyDescent="0.3">
      <c r="H27">
        <v>-0.188032</v>
      </c>
      <c r="I27">
        <f t="shared" si="2"/>
        <v>0.188032</v>
      </c>
      <c r="J27">
        <v>-12215.575790000001</v>
      </c>
      <c r="K27">
        <f t="shared" si="3"/>
        <v>-12100.963335058652</v>
      </c>
      <c r="L27" s="2">
        <f t="shared" si="4"/>
        <v>-9.4713496577000754E-3</v>
      </c>
      <c r="N27">
        <v>-0.193551</v>
      </c>
      <c r="O27">
        <f t="shared" si="5"/>
        <v>0.193551</v>
      </c>
      <c r="P27">
        <v>22547.974869999998</v>
      </c>
      <c r="Q27">
        <f t="shared" si="6"/>
        <v>22286.852207776723</v>
      </c>
      <c r="R27" s="2">
        <f t="shared" si="7"/>
        <v>-1.1716444286921762E-2</v>
      </c>
      <c r="T27">
        <v>-0.187856</v>
      </c>
      <c r="U27">
        <f t="shared" si="8"/>
        <v>0.187856</v>
      </c>
      <c r="V27">
        <v>31530.766459999999</v>
      </c>
      <c r="W27">
        <f t="shared" si="9"/>
        <v>-12134.128146597519</v>
      </c>
      <c r="X27">
        <f t="shared" si="10"/>
        <v>23314.540678438323</v>
      </c>
      <c r="Y27">
        <f t="shared" si="11"/>
        <v>31204.270496133006</v>
      </c>
      <c r="Z27" s="2">
        <f t="shared" si="12"/>
        <v>-1.0463182079755861E-2</v>
      </c>
      <c r="AB27" s="4"/>
    </row>
    <row r="28" spans="2:28" x14ac:dyDescent="0.3">
      <c r="H28">
        <v>-0.19429199999999999</v>
      </c>
      <c r="I28">
        <f t="shared" si="2"/>
        <v>0.19429199999999999</v>
      </c>
      <c r="J28">
        <v>-11111.560719999999</v>
      </c>
      <c r="K28">
        <f t="shared" si="3"/>
        <v>-10979.325623120214</v>
      </c>
      <c r="L28" s="2">
        <f t="shared" si="4"/>
        <v>-1.2044009023771498E-2</v>
      </c>
      <c r="N28">
        <v>-0.197713</v>
      </c>
      <c r="O28">
        <f t="shared" si="5"/>
        <v>0.197713</v>
      </c>
      <c r="P28">
        <v>21812.46414</v>
      </c>
      <c r="Q28">
        <f t="shared" si="6"/>
        <v>21591.298368028187</v>
      </c>
      <c r="R28" s="2">
        <f t="shared" si="7"/>
        <v>-1.0243282650352771E-2</v>
      </c>
      <c r="T28">
        <v>-0.19298399999999999</v>
      </c>
      <c r="U28">
        <f t="shared" si="8"/>
        <v>0.19298399999999999</v>
      </c>
      <c r="V28">
        <v>29988.314009999998</v>
      </c>
      <c r="W28">
        <f t="shared" si="9"/>
        <v>-11204.695547806332</v>
      </c>
      <c r="X28">
        <f t="shared" si="10"/>
        <v>22385.108079647136</v>
      </c>
      <c r="Y28">
        <f t="shared" si="11"/>
        <v>29621.893708770553</v>
      </c>
      <c r="Z28" s="2">
        <f t="shared" si="12"/>
        <v>-1.2369914794507369E-2</v>
      </c>
    </row>
    <row r="29" spans="2:28" x14ac:dyDescent="0.3">
      <c r="H29">
        <v>-0.19781299999999999</v>
      </c>
      <c r="I29">
        <f t="shared" si="2"/>
        <v>0.19781299999999999</v>
      </c>
      <c r="J29">
        <v>-10496.18369</v>
      </c>
      <c r="K29">
        <f t="shared" si="3"/>
        <v>-10394.711926886703</v>
      </c>
      <c r="L29" s="2">
        <f t="shared" si="4"/>
        <v>-9.7618639003196235E-3</v>
      </c>
      <c r="N29">
        <v>-0.20295099999999999</v>
      </c>
      <c r="O29">
        <f t="shared" si="5"/>
        <v>0.20295099999999999</v>
      </c>
      <c r="P29">
        <v>21014.455249999999</v>
      </c>
      <c r="Q29">
        <f t="shared" si="6"/>
        <v>20776.006612844503</v>
      </c>
      <c r="R29" s="2">
        <f t="shared" si="7"/>
        <v>-1.1477115963569148E-2</v>
      </c>
      <c r="T29">
        <v>-0.197632</v>
      </c>
      <c r="U29">
        <f t="shared" si="8"/>
        <v>0.197632</v>
      </c>
      <c r="V29">
        <v>28588.979240000001</v>
      </c>
      <c r="W29">
        <f t="shared" si="9"/>
        <v>-10424.004704214014</v>
      </c>
      <c r="X29">
        <f t="shared" si="10"/>
        <v>21604.417236054818</v>
      </c>
      <c r="Y29">
        <f t="shared" si="11"/>
        <v>28295.145609864885</v>
      </c>
      <c r="Z29" s="2">
        <f t="shared" si="12"/>
        <v>-1.038459508873044E-2</v>
      </c>
    </row>
    <row r="30" spans="2:28" x14ac:dyDescent="0.3">
      <c r="H30">
        <v>-0.204072</v>
      </c>
      <c r="I30">
        <f t="shared" si="2"/>
        <v>0.204072</v>
      </c>
      <c r="J30">
        <v>-9543.4072890000007</v>
      </c>
      <c r="K30">
        <f t="shared" si="3"/>
        <v>-9429.2162693621212</v>
      </c>
      <c r="L30" s="2">
        <f t="shared" si="4"/>
        <v>-1.211034049658131E-2</v>
      </c>
      <c r="N30">
        <v>-0.20743600000000001</v>
      </c>
      <c r="O30">
        <f t="shared" si="5"/>
        <v>0.20743600000000001</v>
      </c>
      <c r="P30">
        <v>20331.22725</v>
      </c>
      <c r="Q30">
        <f t="shared" si="6"/>
        <v>20126.437345089173</v>
      </c>
      <c r="R30" s="2">
        <f t="shared" si="7"/>
        <v>-1.0175169176714518E-2</v>
      </c>
      <c r="T30">
        <v>-0.20336599999999999</v>
      </c>
      <c r="U30">
        <f t="shared" si="8"/>
        <v>0.20336599999999999</v>
      </c>
      <c r="V30">
        <v>27107.18418</v>
      </c>
      <c r="W30">
        <f t="shared" si="9"/>
        <v>-9533.6793368641629</v>
      </c>
      <c r="X30">
        <f t="shared" si="10"/>
        <v>20714.091868704967</v>
      </c>
      <c r="Y30">
        <f t="shared" si="11"/>
        <v>26785.185332080091</v>
      </c>
      <c r="Z30" s="2">
        <f t="shared" si="12"/>
        <v>-1.2021527718692223E-2</v>
      </c>
    </row>
    <row r="31" spans="2:28" x14ac:dyDescent="0.3">
      <c r="H31">
        <v>-0.20727999999999999</v>
      </c>
      <c r="I31">
        <f t="shared" si="2"/>
        <v>0.20727999999999999</v>
      </c>
      <c r="J31">
        <v>-9052.8602570000003</v>
      </c>
      <c r="K31">
        <f t="shared" si="3"/>
        <v>-8967.9131321569039</v>
      </c>
      <c r="L31" s="2">
        <f t="shared" si="4"/>
        <v>-9.4723402860020199E-3</v>
      </c>
      <c r="N31">
        <v>-0.21249499999999999</v>
      </c>
      <c r="O31">
        <f t="shared" si="5"/>
        <v>0.21249499999999999</v>
      </c>
      <c r="P31">
        <v>19661.790850000001</v>
      </c>
      <c r="Q31">
        <f t="shared" si="6"/>
        <v>19442.530417901915</v>
      </c>
      <c r="R31" s="2">
        <f t="shared" si="7"/>
        <v>-1.1277360887973716E-2</v>
      </c>
      <c r="T31">
        <v>-0.20754900000000001</v>
      </c>
      <c r="U31">
        <f t="shared" si="8"/>
        <v>0.20754900000000001</v>
      </c>
      <c r="V31">
        <v>26034.21688</v>
      </c>
      <c r="W31">
        <f t="shared" si="9"/>
        <v>-8930.2006275671702</v>
      </c>
      <c r="X31">
        <f t="shared" si="10"/>
        <v>20110.613159407971</v>
      </c>
      <c r="Y31">
        <f t="shared" si="11"/>
        <v>25763.871121259315</v>
      </c>
      <c r="Z31" s="2">
        <f t="shared" si="12"/>
        <v>-1.049321188839538E-2</v>
      </c>
    </row>
    <row r="32" spans="2:28" x14ac:dyDescent="0.3">
      <c r="H32">
        <v>-0.21235799999999999</v>
      </c>
      <c r="I32">
        <f t="shared" si="2"/>
        <v>0.21235799999999999</v>
      </c>
      <c r="J32">
        <v>-8382.4443809999993</v>
      </c>
      <c r="K32">
        <f t="shared" si="3"/>
        <v>-8279.9969447178773</v>
      </c>
      <c r="L32" s="2">
        <f t="shared" si="4"/>
        <v>-1.237288334357141E-2</v>
      </c>
      <c r="N32">
        <v>-0.21714600000000001</v>
      </c>
      <c r="O32">
        <f t="shared" si="5"/>
        <v>0.21714600000000001</v>
      </c>
      <c r="P32">
        <v>19046.389660000001</v>
      </c>
      <c r="Q32">
        <f t="shared" si="6"/>
        <v>18855.485900313699</v>
      </c>
      <c r="R32" s="2">
        <f t="shared" si="7"/>
        <v>-1.0124573861187302E-2</v>
      </c>
      <c r="T32">
        <v>-0.21266099999999999</v>
      </c>
      <c r="U32">
        <f t="shared" si="8"/>
        <v>0.21266099999999999</v>
      </c>
      <c r="V32">
        <v>24894.273690000002</v>
      </c>
      <c r="W32">
        <f t="shared" si="9"/>
        <v>-8240.5004918318737</v>
      </c>
      <c r="X32">
        <f t="shared" si="10"/>
        <v>19420.913023672678</v>
      </c>
      <c r="Y32">
        <f t="shared" si="11"/>
        <v>24599.100681779793</v>
      </c>
      <c r="Z32" s="2">
        <f t="shared" si="12"/>
        <v>-1.1999341440918566E-2</v>
      </c>
    </row>
    <row r="33" spans="8:26" x14ac:dyDescent="0.3">
      <c r="H33">
        <v>-0.217307</v>
      </c>
      <c r="I33">
        <f t="shared" si="2"/>
        <v>0.217307</v>
      </c>
      <c r="J33">
        <v>-7730.6393889999999</v>
      </c>
      <c r="K33">
        <f t="shared" si="3"/>
        <v>-7655.424495119486</v>
      </c>
      <c r="L33" s="2">
        <f t="shared" si="4"/>
        <v>-9.8250454861732658E-3</v>
      </c>
      <c r="N33">
        <v>-0.22245599999999999</v>
      </c>
      <c r="O33">
        <f t="shared" si="5"/>
        <v>0.22245599999999999</v>
      </c>
      <c r="P33">
        <v>18430.995220000001</v>
      </c>
      <c r="Q33">
        <f t="shared" si="6"/>
        <v>18229.762578261067</v>
      </c>
      <c r="R33" s="2">
        <f t="shared" si="7"/>
        <v>-1.1038686920635123E-2</v>
      </c>
      <c r="T33">
        <v>-0.21713399999999999</v>
      </c>
      <c r="U33">
        <f t="shared" si="8"/>
        <v>0.21713399999999999</v>
      </c>
      <c r="V33">
        <v>23895.678690000001</v>
      </c>
      <c r="W33">
        <f t="shared" si="9"/>
        <v>-7676.5396312809289</v>
      </c>
      <c r="X33">
        <f t="shared" si="10"/>
        <v>18856.952163121732</v>
      </c>
      <c r="Y33">
        <f t="shared" si="11"/>
        <v>23648.891014131314</v>
      </c>
      <c r="Z33" s="2">
        <f t="shared" si="12"/>
        <v>-1.0435486201920417E-2</v>
      </c>
    </row>
    <row r="34" spans="8:26" x14ac:dyDescent="0.3">
      <c r="H34">
        <v>-0.22287399999999999</v>
      </c>
      <c r="I34">
        <f t="shared" si="2"/>
        <v>0.22287399999999999</v>
      </c>
      <c r="J34">
        <v>-7087.8665309999997</v>
      </c>
      <c r="K34">
        <f t="shared" si="3"/>
        <v>-7001.9835515055447</v>
      </c>
      <c r="L34" s="2">
        <f t="shared" si="4"/>
        <v>-1.2265521457271727E-2</v>
      </c>
      <c r="N34">
        <v>-0.22708400000000001</v>
      </c>
      <c r="O34">
        <f t="shared" si="5"/>
        <v>0.22708400000000001</v>
      </c>
      <c r="P34">
        <v>17896.923739999998</v>
      </c>
      <c r="Q34">
        <f t="shared" si="6"/>
        <v>17719.820969727858</v>
      </c>
      <c r="R34" s="2">
        <f t="shared" si="7"/>
        <v>-9.9946139735101556E-3</v>
      </c>
      <c r="T34">
        <v>-0.22231999999999999</v>
      </c>
      <c r="U34">
        <f t="shared" si="8"/>
        <v>0.22231999999999999</v>
      </c>
      <c r="V34">
        <v>22888.67654</v>
      </c>
      <c r="W34">
        <f t="shared" si="9"/>
        <v>-7064.818789087697</v>
      </c>
      <c r="X34">
        <f t="shared" si="10"/>
        <v>18245.231320928498</v>
      </c>
      <c r="Y34">
        <f t="shared" si="11"/>
        <v>22620.773274231451</v>
      </c>
      <c r="Z34" s="2">
        <f t="shared" si="12"/>
        <v>-1.1843240835349005E-2</v>
      </c>
    </row>
    <row r="35" spans="8:26" x14ac:dyDescent="0.3">
      <c r="H35">
        <v>-0.22692300000000001</v>
      </c>
      <c r="I35">
        <f t="shared" si="2"/>
        <v>0.22692300000000001</v>
      </c>
      <c r="J35">
        <v>-6620.4701569999997</v>
      </c>
      <c r="K35">
        <f t="shared" si="3"/>
        <v>-6556.6262671876057</v>
      </c>
      <c r="L35" s="2">
        <f t="shared" si="4"/>
        <v>-9.737308062211578E-3</v>
      </c>
      <c r="N35">
        <v>-0.23185600000000001</v>
      </c>
      <c r="O35">
        <f t="shared" si="5"/>
        <v>0.23185600000000001</v>
      </c>
      <c r="P35">
        <v>17413.346020000001</v>
      </c>
      <c r="Q35">
        <f t="shared" si="6"/>
        <v>17225.662010265009</v>
      </c>
      <c r="R35" s="2">
        <f t="shared" si="7"/>
        <v>-1.0895605035275207E-2</v>
      </c>
      <c r="T35">
        <v>-0.226967</v>
      </c>
      <c r="U35">
        <f t="shared" si="8"/>
        <v>0.226967</v>
      </c>
      <c r="V35">
        <v>21986.00807</v>
      </c>
      <c r="W35">
        <f t="shared" si="9"/>
        <v>-6551.9171347940983</v>
      </c>
      <c r="X35">
        <f t="shared" si="10"/>
        <v>17732.329666634902</v>
      </c>
      <c r="Y35">
        <f t="shared" si="11"/>
        <v>21761.063579937258</v>
      </c>
      <c r="Z35" s="2">
        <f t="shared" si="12"/>
        <v>-1.0337017271073605E-2</v>
      </c>
    </row>
    <row r="36" spans="8:26" x14ac:dyDescent="0.3">
      <c r="H36">
        <v>-0.23314799999999999</v>
      </c>
      <c r="I36">
        <f t="shared" si="2"/>
        <v>0.23314799999999999</v>
      </c>
      <c r="J36">
        <v>-5985.1771129999997</v>
      </c>
      <c r="K36">
        <f t="shared" si="3"/>
        <v>-5916.6499984495395</v>
      </c>
      <c r="L36" s="2">
        <f t="shared" si="4"/>
        <v>-1.1582080158268251E-2</v>
      </c>
      <c r="N36">
        <v>-0.23666300000000001</v>
      </c>
      <c r="O36">
        <f t="shared" si="5"/>
        <v>0.23666300000000001</v>
      </c>
      <c r="P36">
        <v>16926.08769</v>
      </c>
      <c r="Q36">
        <f t="shared" si="6"/>
        <v>16757.793304537474</v>
      </c>
      <c r="R36" s="2">
        <f t="shared" si="7"/>
        <v>-1.0042753386685923E-2</v>
      </c>
      <c r="T36">
        <v>-0.232378</v>
      </c>
      <c r="U36">
        <f t="shared" si="8"/>
        <v>0.232378</v>
      </c>
      <c r="V36">
        <v>21069.035690000001</v>
      </c>
      <c r="W36">
        <f t="shared" si="9"/>
        <v>-5993.0338117776037</v>
      </c>
      <c r="X36">
        <f t="shared" si="10"/>
        <v>17173.446343618405</v>
      </c>
      <c r="Y36">
        <f t="shared" si="11"/>
        <v>20827.019906561371</v>
      </c>
      <c r="Z36" s="2">
        <f t="shared" si="12"/>
        <v>-1.1620279066540147E-2</v>
      </c>
    </row>
    <row r="37" spans="8:26" x14ac:dyDescent="0.3">
      <c r="H37">
        <v>-0.23680200000000001</v>
      </c>
      <c r="I37">
        <f t="shared" si="2"/>
        <v>0.23680200000000001</v>
      </c>
      <c r="J37">
        <v>-5617.0081659999996</v>
      </c>
      <c r="K37">
        <f t="shared" si="3"/>
        <v>-5564.2741350078422</v>
      </c>
      <c r="L37" s="2">
        <f t="shared" si="4"/>
        <v>-9.4772525063744114E-3</v>
      </c>
      <c r="N37">
        <v>-0.24213699999999999</v>
      </c>
      <c r="O37">
        <f t="shared" si="5"/>
        <v>0.24213699999999999</v>
      </c>
      <c r="P37">
        <v>16434.84906</v>
      </c>
      <c r="Q37">
        <f t="shared" si="6"/>
        <v>16258.568717826765</v>
      </c>
      <c r="R37" s="2">
        <f t="shared" si="7"/>
        <v>-1.0842303848059632E-2</v>
      </c>
      <c r="T37">
        <v>-0.236822</v>
      </c>
      <c r="U37">
        <f t="shared" si="8"/>
        <v>0.236822</v>
      </c>
      <c r="V37">
        <v>20317.176439999999</v>
      </c>
      <c r="W37">
        <f t="shared" si="9"/>
        <v>-5562.3901868283674</v>
      </c>
      <c r="X37">
        <f t="shared" si="10"/>
        <v>16742.802718669169</v>
      </c>
      <c r="Y37">
        <f t="shared" si="11"/>
        <v>20109.491018151824</v>
      </c>
      <c r="Z37" s="2">
        <f t="shared" si="12"/>
        <v>-1.032773140109353E-2</v>
      </c>
    </row>
    <row r="38" spans="8:26" x14ac:dyDescent="0.3">
      <c r="H38">
        <v>-0.24207899999999999</v>
      </c>
      <c r="I38">
        <f t="shared" si="2"/>
        <v>0.24207899999999999</v>
      </c>
      <c r="J38">
        <v>-5143.4314910000003</v>
      </c>
      <c r="K38">
        <f t="shared" si="3"/>
        <v>-5083.2688900828934</v>
      </c>
      <c r="L38" s="2">
        <f t="shared" si="4"/>
        <v>-1.1835415796020531E-2</v>
      </c>
      <c r="N38">
        <v>-0.246586</v>
      </c>
      <c r="O38">
        <f t="shared" si="5"/>
        <v>0.246586</v>
      </c>
      <c r="P38">
        <v>16035.89939</v>
      </c>
      <c r="Q38">
        <f t="shared" si="6"/>
        <v>15877.076121062244</v>
      </c>
      <c r="R38" s="2">
        <f t="shared" si="7"/>
        <v>-1.0003307140857273E-2</v>
      </c>
      <c r="T38">
        <v>-0.24197299999999999</v>
      </c>
      <c r="U38">
        <f t="shared" si="8"/>
        <v>0.24197299999999999</v>
      </c>
      <c r="V38">
        <v>19553.06378</v>
      </c>
      <c r="W38">
        <f t="shared" si="9"/>
        <v>-5092.6222987490428</v>
      </c>
      <c r="X38">
        <f t="shared" si="10"/>
        <v>16273.034830589844</v>
      </c>
      <c r="Y38">
        <f t="shared" si="11"/>
        <v>19329.223588180874</v>
      </c>
      <c r="Z38" s="2">
        <f t="shared" si="12"/>
        <v>-1.1580402637382543E-2</v>
      </c>
    </row>
    <row r="39" spans="8:26" x14ac:dyDescent="0.3">
      <c r="H39">
        <v>-0.24646299999999999</v>
      </c>
      <c r="I39">
        <f t="shared" si="2"/>
        <v>0.24646299999999999</v>
      </c>
      <c r="J39">
        <v>-4749.3260099999998</v>
      </c>
      <c r="K39">
        <f t="shared" si="3"/>
        <v>-4706.9336964521144</v>
      </c>
      <c r="L39" s="2">
        <f t="shared" si="4"/>
        <v>-9.0063545147956656E-3</v>
      </c>
      <c r="N39">
        <v>-0.25185999999999997</v>
      </c>
      <c r="O39">
        <f t="shared" si="5"/>
        <v>0.25185999999999997</v>
      </c>
      <c r="P39">
        <v>15616.05356</v>
      </c>
      <c r="Q39">
        <f t="shared" si="6"/>
        <v>15450.768508459674</v>
      </c>
      <c r="R39" s="2">
        <f t="shared" si="7"/>
        <v>-1.0697529475626308E-2</v>
      </c>
      <c r="T39">
        <v>-0.24667800000000001</v>
      </c>
      <c r="U39">
        <f t="shared" si="8"/>
        <v>0.24667800000000001</v>
      </c>
      <c r="V39">
        <v>18855.202369999999</v>
      </c>
      <c r="W39">
        <f t="shared" si="9"/>
        <v>-4688.9919237672248</v>
      </c>
      <c r="X39">
        <f t="shared" si="10"/>
        <v>15869.404455608026</v>
      </c>
      <c r="Y39">
        <f t="shared" si="11"/>
        <v>18661.086580479921</v>
      </c>
      <c r="Z39" s="2">
        <f t="shared" si="12"/>
        <v>-1.0402169706619809E-2</v>
      </c>
    </row>
    <row r="40" spans="8:26" x14ac:dyDescent="0.3">
      <c r="H40">
        <v>-0.25149700000000003</v>
      </c>
      <c r="I40">
        <f t="shared" si="2"/>
        <v>0.25149700000000003</v>
      </c>
      <c r="J40">
        <v>-4347.5214830000004</v>
      </c>
      <c r="K40">
        <f t="shared" si="3"/>
        <v>-4298.8411454988372</v>
      </c>
      <c r="L40" s="2">
        <f t="shared" si="4"/>
        <v>-1.1324060567377474E-2</v>
      </c>
      <c r="N40">
        <v>-0.25627299999999997</v>
      </c>
      <c r="O40">
        <f t="shared" si="5"/>
        <v>0.25627299999999997</v>
      </c>
      <c r="P40">
        <v>15264.730369999999</v>
      </c>
      <c r="Q40">
        <f t="shared" si="6"/>
        <v>15114.096274306477</v>
      </c>
      <c r="R40" s="2">
        <f t="shared" si="7"/>
        <v>-9.9664639525682691E-3</v>
      </c>
      <c r="T40">
        <v>-0.25261400000000001</v>
      </c>
      <c r="U40">
        <f t="shared" si="8"/>
        <v>0.25261400000000001</v>
      </c>
      <c r="V40">
        <v>18076.727510000001</v>
      </c>
      <c r="W40">
        <f t="shared" si="9"/>
        <v>-4211.5803887788616</v>
      </c>
      <c r="X40">
        <f t="shared" si="10"/>
        <v>15391.992920619665</v>
      </c>
      <c r="Y40">
        <f t="shared" si="11"/>
        <v>17873.876775010434</v>
      </c>
      <c r="Z40" s="2">
        <f t="shared" si="12"/>
        <v>-1.1349006012683996E-2</v>
      </c>
    </row>
    <row r="41" spans="8:26" x14ac:dyDescent="0.3">
      <c r="H41">
        <v>-0.25644899999999998</v>
      </c>
      <c r="I41">
        <f t="shared" si="2"/>
        <v>0.25644899999999998</v>
      </c>
      <c r="J41">
        <v>-3954.4874810000001</v>
      </c>
      <c r="K41">
        <f t="shared" si="3"/>
        <v>-3920.6158072820408</v>
      </c>
      <c r="L41" s="2">
        <f t="shared" si="4"/>
        <v>-8.6393758998387499E-3</v>
      </c>
      <c r="N41">
        <v>-0.26202999999999999</v>
      </c>
      <c r="O41">
        <f t="shared" si="5"/>
        <v>0.26202999999999999</v>
      </c>
      <c r="P41">
        <v>14855.16755</v>
      </c>
      <c r="Q41">
        <f t="shared" si="6"/>
        <v>14700.199263946124</v>
      </c>
      <c r="R41" s="2">
        <f t="shared" si="7"/>
        <v>-1.0541917376178225E-2</v>
      </c>
      <c r="T41">
        <v>-0.25639000000000001</v>
      </c>
      <c r="U41">
        <f t="shared" si="8"/>
        <v>0.25639000000000001</v>
      </c>
      <c r="V41">
        <v>17582.266080000001</v>
      </c>
      <c r="W41">
        <f t="shared" si="9"/>
        <v>-3924.9935370406429</v>
      </c>
      <c r="X41">
        <f t="shared" si="10"/>
        <v>15105.406068881446</v>
      </c>
      <c r="Y41">
        <f t="shared" si="11"/>
        <v>17403.08846056772</v>
      </c>
      <c r="Z41" s="2">
        <f t="shared" si="12"/>
        <v>-1.0295736865227424E-2</v>
      </c>
    </row>
    <row r="42" spans="8:26" x14ac:dyDescent="0.3">
      <c r="H42">
        <v>-0.26205099999999998</v>
      </c>
      <c r="I42">
        <f t="shared" si="2"/>
        <v>0.26205099999999998</v>
      </c>
      <c r="J42">
        <v>-3559.2178979999999</v>
      </c>
      <c r="K42">
        <f t="shared" si="3"/>
        <v>-3518.3266942695363</v>
      </c>
      <c r="L42" s="2">
        <f t="shared" si="4"/>
        <v>-1.1622344166351849E-2</v>
      </c>
      <c r="N42">
        <v>-0.266156</v>
      </c>
      <c r="O42">
        <f t="shared" si="5"/>
        <v>0.266156</v>
      </c>
      <c r="P42">
        <v>14563.44709</v>
      </c>
      <c r="Q42">
        <f t="shared" si="6"/>
        <v>14419.938932994857</v>
      </c>
      <c r="R42" s="2">
        <f t="shared" si="7"/>
        <v>-9.9520641295349418E-3</v>
      </c>
      <c r="T42">
        <v>-0.26171499999999998</v>
      </c>
      <c r="U42">
        <f t="shared" si="8"/>
        <v>0.26171499999999998</v>
      </c>
      <c r="V42">
        <v>16964.992890000001</v>
      </c>
      <c r="W42">
        <f t="shared" si="9"/>
        <v>-3541.7294923404379</v>
      </c>
      <c r="X42">
        <f t="shared" si="10"/>
        <v>14722.142024181241</v>
      </c>
      <c r="Y42">
        <f t="shared" si="11"/>
        <v>16775.790836039432</v>
      </c>
      <c r="Z42" s="2">
        <f t="shared" si="12"/>
        <v>-1.1278279266221321E-2</v>
      </c>
    </row>
    <row r="43" spans="8:26" x14ac:dyDescent="0.3">
      <c r="H43">
        <v>-0.26594800000000002</v>
      </c>
      <c r="I43">
        <f t="shared" si="2"/>
        <v>0.26594800000000002</v>
      </c>
      <c r="J43">
        <v>-3282.8159719999999</v>
      </c>
      <c r="K43">
        <f t="shared" si="3"/>
        <v>-3253.343407472762</v>
      </c>
      <c r="L43" s="2">
        <f t="shared" si="4"/>
        <v>-9.0591618639277068E-3</v>
      </c>
      <c r="N43">
        <v>-0.271036</v>
      </c>
      <c r="O43">
        <f t="shared" si="5"/>
        <v>0.271036</v>
      </c>
      <c r="P43">
        <v>14253.338729999999</v>
      </c>
      <c r="Q43">
        <f t="shared" si="6"/>
        <v>14104.842886073977</v>
      </c>
      <c r="R43" s="2">
        <f t="shared" si="7"/>
        <v>-1.0528004113582567E-2</v>
      </c>
      <c r="T43">
        <v>-0.26615899999999998</v>
      </c>
      <c r="U43">
        <f t="shared" si="8"/>
        <v>0.26615899999999998</v>
      </c>
      <c r="V43">
        <v>16450.032579999999</v>
      </c>
      <c r="W43">
        <f t="shared" si="9"/>
        <v>-3239.327354353346</v>
      </c>
      <c r="X43">
        <f t="shared" si="10"/>
        <v>14419.739886194147</v>
      </c>
      <c r="Y43">
        <f t="shared" si="11"/>
        <v>16282.886659010095</v>
      </c>
      <c r="Z43" s="2">
        <f t="shared" si="12"/>
        <v>-1.026512832093038E-2</v>
      </c>
    </row>
    <row r="44" spans="8:26" x14ac:dyDescent="0.3">
      <c r="H44">
        <v>-0.27216200000000002</v>
      </c>
      <c r="I44">
        <f t="shared" si="2"/>
        <v>0.27216200000000002</v>
      </c>
      <c r="J44">
        <v>-2886.5382869999999</v>
      </c>
      <c r="K44">
        <f t="shared" si="3"/>
        <v>-2854.1218764066625</v>
      </c>
      <c r="L44" s="2">
        <f t="shared" si="4"/>
        <v>-1.1357752750961557E-2</v>
      </c>
      <c r="N44">
        <v>-0.27587899999999999</v>
      </c>
      <c r="O44">
        <f t="shared" si="5"/>
        <v>0.27587899999999999</v>
      </c>
      <c r="P44">
        <v>13945.41389</v>
      </c>
      <c r="Q44">
        <f t="shared" si="6"/>
        <v>13808.521404885563</v>
      </c>
      <c r="R44" s="2">
        <f t="shared" si="7"/>
        <v>-9.9136237038386261E-3</v>
      </c>
      <c r="T44">
        <v>-0.27083600000000002</v>
      </c>
      <c r="U44">
        <f t="shared" si="8"/>
        <v>0.27083600000000002</v>
      </c>
      <c r="V44">
        <v>15968.877839999999</v>
      </c>
      <c r="W44">
        <f t="shared" si="9"/>
        <v>-2937.010336886925</v>
      </c>
      <c r="X44">
        <f t="shared" si="10"/>
        <v>14117.422868727728</v>
      </c>
      <c r="Y44">
        <f t="shared" si="11"/>
        <v>15792.107999539341</v>
      </c>
      <c r="Z44" s="2">
        <f t="shared" si="12"/>
        <v>-1.1193555696669152E-2</v>
      </c>
    </row>
    <row r="45" spans="8:26" x14ac:dyDescent="0.3">
      <c r="H45">
        <v>-0.27601799999999999</v>
      </c>
      <c r="I45">
        <f t="shared" si="2"/>
        <v>0.27601799999999999</v>
      </c>
      <c r="J45">
        <v>-2645.5357570000001</v>
      </c>
      <c r="K45">
        <f t="shared" si="3"/>
        <v>-2619.8336289146182</v>
      </c>
      <c r="L45" s="2">
        <f t="shared" si="4"/>
        <v>-9.8105955285527589E-3</v>
      </c>
      <c r="N45">
        <v>-0.28174399999999999</v>
      </c>
      <c r="O45">
        <f t="shared" si="5"/>
        <v>0.28174399999999999</v>
      </c>
      <c r="P45">
        <v>13609.77209</v>
      </c>
      <c r="Q45">
        <f t="shared" si="6"/>
        <v>13469.925163025455</v>
      </c>
      <c r="R45" s="2">
        <f t="shared" si="7"/>
        <v>-1.0382160649149057E-2</v>
      </c>
      <c r="T45">
        <v>-0.27599099999999999</v>
      </c>
      <c r="U45">
        <f t="shared" si="8"/>
        <v>0.27599099999999999</v>
      </c>
      <c r="V45">
        <v>15439.55414</v>
      </c>
      <c r="W45">
        <f t="shared" si="9"/>
        <v>-2621.4400720241456</v>
      </c>
      <c r="X45">
        <f t="shared" si="10"/>
        <v>13801.852603864947</v>
      </c>
      <c r="Y45">
        <f t="shared" si="11"/>
        <v>15282.140322414591</v>
      </c>
      <c r="Z45" s="2">
        <f t="shared" si="12"/>
        <v>-1.0300508584817002E-2</v>
      </c>
    </row>
    <row r="46" spans="8:26" x14ac:dyDescent="0.3">
      <c r="H46">
        <v>-0.28242</v>
      </c>
      <c r="I46">
        <f t="shared" si="2"/>
        <v>0.28242</v>
      </c>
      <c r="J46">
        <v>-2279.2795150000002</v>
      </c>
      <c r="K46">
        <f t="shared" si="3"/>
        <v>-2251.8360148210086</v>
      </c>
      <c r="L46" s="2">
        <f t="shared" si="4"/>
        <v>-1.2187166382616452E-2</v>
      </c>
      <c r="N46">
        <v>-0.28565400000000002</v>
      </c>
      <c r="O46">
        <f t="shared" si="5"/>
        <v>0.28565400000000002</v>
      </c>
      <c r="P46">
        <v>13386.24237</v>
      </c>
      <c r="Q46">
        <f t="shared" si="6"/>
        <v>13255.688071873748</v>
      </c>
      <c r="R46" s="2">
        <f t="shared" si="7"/>
        <v>-9.848926545221362E-3</v>
      </c>
      <c r="T46">
        <v>-0.280696</v>
      </c>
      <c r="U46">
        <f t="shared" si="8"/>
        <v>0.280696</v>
      </c>
      <c r="V46">
        <v>15007.141299999999</v>
      </c>
      <c r="W46">
        <f t="shared" si="9"/>
        <v>-2348.4615384706412</v>
      </c>
      <c r="X46">
        <f t="shared" si="10"/>
        <v>13528.874070311444</v>
      </c>
      <c r="Y46">
        <f t="shared" si="11"/>
        <v>14843.10431213634</v>
      </c>
      <c r="Z46" s="2">
        <f t="shared" si="12"/>
        <v>-1.1051393590863323E-2</v>
      </c>
    </row>
    <row r="47" spans="8:26" x14ac:dyDescent="0.3">
      <c r="H47">
        <v>-0.28573599999999999</v>
      </c>
      <c r="I47">
        <f t="shared" si="2"/>
        <v>0.28573599999999999</v>
      </c>
      <c r="J47">
        <v>-2090.3796739999998</v>
      </c>
      <c r="K47">
        <f t="shared" si="3"/>
        <v>-2070.8765191520069</v>
      </c>
      <c r="L47" s="2">
        <f t="shared" si="4"/>
        <v>-9.4178260594596427E-3</v>
      </c>
      <c r="N47">
        <v>-0.29085699999999998</v>
      </c>
      <c r="O47">
        <f t="shared" si="5"/>
        <v>0.29085699999999998</v>
      </c>
      <c r="P47">
        <v>13118.0281</v>
      </c>
      <c r="Q47">
        <f t="shared" si="6"/>
        <v>12983.892835639172</v>
      </c>
      <c r="R47" s="2">
        <f t="shared" si="7"/>
        <v>-1.0330897370982861E-2</v>
      </c>
      <c r="T47">
        <v>-0.285576</v>
      </c>
      <c r="U47">
        <f t="shared" si="8"/>
        <v>0.285576</v>
      </c>
      <c r="V47">
        <v>14559.993710000001</v>
      </c>
      <c r="W47">
        <f t="shared" si="9"/>
        <v>-2079.4634916449168</v>
      </c>
      <c r="X47">
        <f t="shared" si="10"/>
        <v>13259.876023485718</v>
      </c>
      <c r="Y47">
        <f t="shared" si="11"/>
        <v>14412.560794871666</v>
      </c>
      <c r="Z47" s="2">
        <f t="shared" si="12"/>
        <v>-1.0229473944754822E-2</v>
      </c>
    </row>
    <row r="48" spans="8:26" x14ac:dyDescent="0.3">
      <c r="H48">
        <v>-0.29067300000000001</v>
      </c>
      <c r="I48">
        <f t="shared" si="2"/>
        <v>0.29067300000000001</v>
      </c>
      <c r="J48">
        <v>-1836.706993</v>
      </c>
      <c r="K48">
        <f t="shared" si="3"/>
        <v>-1812.8438767267007</v>
      </c>
      <c r="L48" s="2">
        <f t="shared" si="4"/>
        <v>-1.3163359834596954E-2</v>
      </c>
      <c r="N48">
        <v>-0.29544900000000002</v>
      </c>
      <c r="O48">
        <f t="shared" si="5"/>
        <v>0.29544900000000002</v>
      </c>
      <c r="P48">
        <v>12881.111790000001</v>
      </c>
      <c r="Q48">
        <f t="shared" si="6"/>
        <v>12755.846968781349</v>
      </c>
      <c r="R48" s="2">
        <f t="shared" si="7"/>
        <v>-9.8201884614346133E-3</v>
      </c>
      <c r="T48">
        <v>-0.29073100000000002</v>
      </c>
      <c r="U48">
        <f t="shared" si="8"/>
        <v>0.29073100000000002</v>
      </c>
      <c r="V48">
        <v>14135.318740000001</v>
      </c>
      <c r="W48">
        <f t="shared" si="9"/>
        <v>-1809.8903968532568</v>
      </c>
      <c r="X48">
        <f t="shared" si="10"/>
        <v>12990.302928694058</v>
      </c>
      <c r="Y48">
        <f t="shared" si="11"/>
        <v>13983.372195243792</v>
      </c>
      <c r="Z48" s="2">
        <f t="shared" si="12"/>
        <v>-1.0866230451041766E-2</v>
      </c>
    </row>
    <row r="49" spans="8:26" x14ac:dyDescent="0.3">
      <c r="H49">
        <v>-0.29560900000000001</v>
      </c>
      <c r="I49">
        <f t="shared" si="2"/>
        <v>0.29560900000000001</v>
      </c>
      <c r="J49">
        <v>-1583.007366</v>
      </c>
      <c r="K49">
        <f t="shared" si="3"/>
        <v>-1567.679651145414</v>
      </c>
      <c r="L49" s="2">
        <f t="shared" si="4"/>
        <v>-9.7773258990680491E-3</v>
      </c>
      <c r="N49">
        <v>-0.30113200000000001</v>
      </c>
      <c r="O49">
        <f t="shared" si="5"/>
        <v>0.30113200000000001</v>
      </c>
      <c r="P49">
        <v>12615.54041</v>
      </c>
      <c r="Q49">
        <f t="shared" si="6"/>
        <v>12487.937363318993</v>
      </c>
      <c r="R49" s="2">
        <f t="shared" si="7"/>
        <v>-1.0218104316875941E-2</v>
      </c>
      <c r="T49">
        <v>-0.29549399999999998</v>
      </c>
      <c r="U49">
        <f t="shared" si="8"/>
        <v>0.29549399999999998</v>
      </c>
      <c r="V49">
        <v>13746.053330000001</v>
      </c>
      <c r="W49">
        <f t="shared" si="9"/>
        <v>-1573.2521301674287</v>
      </c>
      <c r="X49">
        <f t="shared" si="10"/>
        <v>12753.664662008232</v>
      </c>
      <c r="Y49">
        <f t="shared" si="11"/>
        <v>13608.666895511089</v>
      </c>
      <c r="Z49" s="2">
        <f t="shared" si="12"/>
        <v>-1.009551012922724E-2</v>
      </c>
    </row>
    <row r="50" spans="8:26" x14ac:dyDescent="0.3">
      <c r="H50">
        <v>-0.30108499999999999</v>
      </c>
      <c r="I50">
        <f t="shared" si="2"/>
        <v>0.30108499999999999</v>
      </c>
      <c r="J50">
        <v>-1327.9571289999999</v>
      </c>
      <c r="K50">
        <f t="shared" si="3"/>
        <v>-1309.6785001445805</v>
      </c>
      <c r="L50" s="2">
        <f t="shared" si="4"/>
        <v>-1.3956577017490557E-2</v>
      </c>
      <c r="N50">
        <v>-0.30525799999999997</v>
      </c>
      <c r="O50">
        <f t="shared" si="5"/>
        <v>0.30525799999999997</v>
      </c>
      <c r="P50">
        <v>12422.932559999999</v>
      </c>
      <c r="Q50">
        <f t="shared" si="6"/>
        <v>12302.732065678178</v>
      </c>
      <c r="R50" s="2">
        <f t="shared" si="7"/>
        <v>-9.7702277575526259E-3</v>
      </c>
      <c r="T50">
        <v>-0.30083900000000002</v>
      </c>
      <c r="U50">
        <f t="shared" si="8"/>
        <v>0.30083900000000002</v>
      </c>
      <c r="V50">
        <v>13354.882970000001</v>
      </c>
      <c r="W50">
        <f t="shared" si="9"/>
        <v>-1320.9673665082773</v>
      </c>
      <c r="X50">
        <f t="shared" si="10"/>
        <v>12501.37989834908</v>
      </c>
      <c r="Y50">
        <f t="shared" si="11"/>
        <v>13211.486253569958</v>
      </c>
      <c r="Z50" s="2">
        <f t="shared" si="12"/>
        <v>-1.0853942825039448E-2</v>
      </c>
    </row>
    <row r="51" spans="8:26" x14ac:dyDescent="0.3">
      <c r="H51">
        <v>-0.30527500000000002</v>
      </c>
      <c r="I51">
        <f t="shared" si="2"/>
        <v>0.30527500000000002</v>
      </c>
      <c r="J51">
        <v>-1133.3336179999999</v>
      </c>
      <c r="K51">
        <f t="shared" si="3"/>
        <v>-1121.5719471613329</v>
      </c>
      <c r="L51" s="2">
        <f t="shared" si="4"/>
        <v>-1.0486773379483541E-2</v>
      </c>
      <c r="N51">
        <v>-0.31058400000000003</v>
      </c>
      <c r="O51">
        <f t="shared" si="5"/>
        <v>0.31058400000000003</v>
      </c>
      <c r="P51">
        <v>12197.26994</v>
      </c>
      <c r="Q51">
        <f t="shared" si="6"/>
        <v>12074.488640320691</v>
      </c>
      <c r="R51" s="2">
        <f t="shared" si="7"/>
        <v>-1.0168654204477191E-2</v>
      </c>
      <c r="T51">
        <v>-0.30529899999999999</v>
      </c>
      <c r="U51">
        <f t="shared" si="8"/>
        <v>0.30529899999999999</v>
      </c>
      <c r="V51">
        <v>13027.96897</v>
      </c>
      <c r="W51">
        <f t="shared" si="9"/>
        <v>-1120.516743275035</v>
      </c>
      <c r="X51">
        <f t="shared" si="10"/>
        <v>12300.929275115837</v>
      </c>
      <c r="Y51">
        <f t="shared" si="11"/>
        <v>12897.744609580812</v>
      </c>
      <c r="Z51" s="2">
        <f t="shared" si="12"/>
        <v>-1.009667692772066E-2</v>
      </c>
    </row>
    <row r="52" spans="8:26" x14ac:dyDescent="0.3">
      <c r="H52">
        <v>-0.31041299999999999</v>
      </c>
      <c r="I52">
        <f t="shared" si="2"/>
        <v>0.31041299999999999</v>
      </c>
      <c r="J52">
        <v>-915.97107410000001</v>
      </c>
      <c r="K52">
        <f t="shared" si="3"/>
        <v>-901.22218610369146</v>
      </c>
      <c r="L52" s="2">
        <f t="shared" si="4"/>
        <v>-1.6365429328890933E-2</v>
      </c>
      <c r="N52">
        <v>-0.31496099999999999</v>
      </c>
      <c r="O52">
        <f t="shared" si="5"/>
        <v>0.31496099999999999</v>
      </c>
      <c r="P52">
        <v>12011.839480000001</v>
      </c>
      <c r="Q52">
        <f t="shared" si="6"/>
        <v>11895.517312001775</v>
      </c>
      <c r="R52" s="2">
        <f t="shared" si="7"/>
        <v>-9.7786556857736694E-3</v>
      </c>
      <c r="T52">
        <v>-0.31099199999999999</v>
      </c>
      <c r="U52">
        <f t="shared" si="8"/>
        <v>0.31099199999999999</v>
      </c>
      <c r="V52">
        <v>12654.346649999999</v>
      </c>
      <c r="W52">
        <f t="shared" si="9"/>
        <v>-877.07340876405851</v>
      </c>
      <c r="X52">
        <f t="shared" si="10"/>
        <v>12057.48594060486</v>
      </c>
      <c r="Y52">
        <f t="shared" si="11"/>
        <v>12519.086439005678</v>
      </c>
      <c r="Z52" s="2">
        <f t="shared" si="12"/>
        <v>-1.0804319600581399E-2</v>
      </c>
    </row>
    <row r="53" spans="8:26" x14ac:dyDescent="0.3">
      <c r="H53">
        <v>-0.31511099999999997</v>
      </c>
      <c r="I53">
        <f t="shared" si="2"/>
        <v>0.31511099999999997</v>
      </c>
      <c r="J53">
        <v>-717.81114070000001</v>
      </c>
      <c r="K53">
        <f t="shared" si="3"/>
        <v>-709.10326611318487</v>
      </c>
      <c r="L53" s="2">
        <f t="shared" si="4"/>
        <v>-1.2280121955361595E-2</v>
      </c>
      <c r="N53">
        <v>-0.31966099999999997</v>
      </c>
      <c r="O53">
        <f t="shared" si="5"/>
        <v>0.31966099999999997</v>
      </c>
      <c r="P53">
        <v>11829.96898</v>
      </c>
      <c r="Q53">
        <f t="shared" si="6"/>
        <v>11711.465461029222</v>
      </c>
      <c r="R53" s="2">
        <f t="shared" si="7"/>
        <v>-1.0118590142720152E-2</v>
      </c>
      <c r="T53">
        <v>-0.31514500000000001</v>
      </c>
      <c r="U53">
        <f t="shared" si="8"/>
        <v>0.31514500000000001</v>
      </c>
      <c r="V53">
        <v>12381.777749999999</v>
      </c>
      <c r="W53">
        <f t="shared" si="9"/>
        <v>-707.74411416297426</v>
      </c>
      <c r="X53">
        <f t="shared" si="10"/>
        <v>11888.156646003776</v>
      </c>
      <c r="Y53">
        <f t="shared" si="11"/>
        <v>12257.362810389219</v>
      </c>
      <c r="Z53" s="2">
        <f t="shared" si="12"/>
        <v>-1.0150220853814299E-2</v>
      </c>
    </row>
    <row r="54" spans="8:26" x14ac:dyDescent="0.3">
      <c r="H54">
        <v>-0.319998</v>
      </c>
      <c r="I54">
        <f t="shared" si="2"/>
        <v>0.319998</v>
      </c>
      <c r="J54">
        <v>-529.31928540000001</v>
      </c>
      <c r="K54">
        <f t="shared" si="3"/>
        <v>-518.16673543124398</v>
      </c>
      <c r="L54" s="2">
        <f t="shared" si="4"/>
        <v>-2.1523091325949997E-2</v>
      </c>
      <c r="N54">
        <v>-0.32475599999999999</v>
      </c>
      <c r="O54">
        <f t="shared" si="5"/>
        <v>0.32475599999999999</v>
      </c>
      <c r="P54">
        <v>11633.242840000001</v>
      </c>
      <c r="Q54">
        <f t="shared" si="6"/>
        <v>11520.902900634826</v>
      </c>
      <c r="R54" s="2">
        <f t="shared" si="7"/>
        <v>-9.7509665981981488E-3</v>
      </c>
      <c r="T54">
        <v>-0.32125399999999998</v>
      </c>
      <c r="U54">
        <f t="shared" si="8"/>
        <v>0.32125399999999998</v>
      </c>
      <c r="V54">
        <v>12019.89759</v>
      </c>
      <c r="W54">
        <f t="shared" si="9"/>
        <v>-470.49655088229974</v>
      </c>
      <c r="X54">
        <f t="shared" si="10"/>
        <v>11650.909082723101</v>
      </c>
      <c r="Y54">
        <f t="shared" si="11"/>
        <v>11893.139282642589</v>
      </c>
      <c r="Z54" s="2">
        <f t="shared" si="12"/>
        <v>-1.0658103327050793E-2</v>
      </c>
    </row>
    <row r="55" spans="8:26" x14ac:dyDescent="0.3">
      <c r="H55">
        <v>-0.32475900000000002</v>
      </c>
      <c r="I55">
        <f t="shared" si="2"/>
        <v>0.32475900000000002</v>
      </c>
      <c r="J55">
        <v>-345.66588009999998</v>
      </c>
      <c r="K55">
        <f t="shared" si="3"/>
        <v>-340.38079826494868</v>
      </c>
      <c r="L55" s="2">
        <f t="shared" si="4"/>
        <v>-1.5526968213222919E-2</v>
      </c>
      <c r="N55">
        <v>-0.33058500000000002</v>
      </c>
      <c r="O55">
        <f t="shared" si="5"/>
        <v>0.33058500000000002</v>
      </c>
      <c r="P55">
        <v>11426.27887</v>
      </c>
      <c r="Q55">
        <f t="shared" si="6"/>
        <v>11313.602177717366</v>
      </c>
      <c r="R55" s="2">
        <f t="shared" si="7"/>
        <v>-9.959400243412778E-3</v>
      </c>
      <c r="T55">
        <v>-0.32494299999999998</v>
      </c>
      <c r="U55">
        <f t="shared" si="8"/>
        <v>0.32494299999999998</v>
      </c>
      <c r="V55">
        <v>11802.52461</v>
      </c>
      <c r="W55">
        <f t="shared" si="9"/>
        <v>-333.6662725533406</v>
      </c>
      <c r="X55">
        <f t="shared" si="10"/>
        <v>11514.078804394143</v>
      </c>
      <c r="Y55">
        <f t="shared" si="11"/>
        <v>11684.48559637033</v>
      </c>
      <c r="Z55" s="2">
        <f t="shared" si="12"/>
        <v>-1.010220027712112E-2</v>
      </c>
    </row>
    <row r="56" spans="8:26" x14ac:dyDescent="0.3">
      <c r="H56">
        <v>-0.32964599999999999</v>
      </c>
      <c r="I56">
        <f t="shared" si="2"/>
        <v>0.32964599999999999</v>
      </c>
      <c r="J56">
        <v>-173.69104540000001</v>
      </c>
      <c r="K56">
        <f t="shared" si="3"/>
        <v>-165.84238906727933</v>
      </c>
      <c r="L56" s="2">
        <f t="shared" si="4"/>
        <v>-4.7325996549269549E-2</v>
      </c>
      <c r="N56">
        <v>-0.33461299999999999</v>
      </c>
      <c r="O56">
        <f t="shared" si="5"/>
        <v>0.33461299999999999</v>
      </c>
      <c r="P56">
        <v>11283.75388</v>
      </c>
      <c r="Q56">
        <f t="shared" si="6"/>
        <v>11176.637504298475</v>
      </c>
      <c r="R56" s="2">
        <f t="shared" si="7"/>
        <v>-9.583953640827059E-3</v>
      </c>
      <c r="T56">
        <v>-0.330152</v>
      </c>
      <c r="U56">
        <f t="shared" si="8"/>
        <v>0.330152</v>
      </c>
      <c r="V56">
        <v>11523.295969999999</v>
      </c>
      <c r="W56">
        <f t="shared" si="9"/>
        <v>-148.21215399782523</v>
      </c>
      <c r="X56">
        <f t="shared" si="10"/>
        <v>11328.624685838628</v>
      </c>
      <c r="Y56">
        <f t="shared" si="11"/>
        <v>11403.453160411809</v>
      </c>
      <c r="Z56" s="2">
        <f t="shared" si="12"/>
        <v>-1.0509343784059717E-2</v>
      </c>
    </row>
    <row r="57" spans="8:26" x14ac:dyDescent="0.3">
      <c r="H57">
        <v>-0.33458399999999999</v>
      </c>
      <c r="I57">
        <f t="shared" si="2"/>
        <v>0.33458399999999999</v>
      </c>
      <c r="J57">
        <v>-0.53191196880000002</v>
      </c>
      <c r="L57" s="2"/>
      <c r="T57">
        <v>-0.334621</v>
      </c>
      <c r="U57">
        <f t="shared" si="8"/>
        <v>0.334621</v>
      </c>
      <c r="V57">
        <v>11284.55351</v>
      </c>
      <c r="W57">
        <f>(((($C$3^2)*$H$4)-(($C$4^2)*$H$5))/(($C$4^2)-($C$3^2)))-((($C$3^2)*($C$4^2)*($H$4-$H$5))/((($C$4^2)-($C$3^2))*($U57^2)))</f>
        <v>4.0421411764000368</v>
      </c>
      <c r="X57">
        <f t="shared" si="10"/>
        <v>11176.370390664402</v>
      </c>
      <c r="Y57">
        <f t="shared" si="11"/>
        <v>11174.349868393529</v>
      </c>
      <c r="Z57" s="2">
        <f t="shared" si="12"/>
        <v>-9.8621971662244436E-3</v>
      </c>
    </row>
  </sheetData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R61"/>
  <sheetViews>
    <sheetView tabSelected="1" topLeftCell="A82" workbookViewId="0">
      <selection activeCell="J106" sqref="J106"/>
    </sheetView>
  </sheetViews>
  <sheetFormatPr defaultRowHeight="14.4" x14ac:dyDescent="0.3"/>
  <cols>
    <col min="4" max="5" width="11.109375" bestFit="1" customWidth="1"/>
    <col min="6" max="6" width="11.21875" bestFit="1" customWidth="1"/>
    <col min="7" max="7" width="9.33203125" bestFit="1" customWidth="1"/>
    <col min="8" max="8" width="12.5546875" bestFit="1" customWidth="1"/>
    <col min="10" max="10" width="12" bestFit="1" customWidth="1"/>
    <col min="12" max="12" width="12.6640625" bestFit="1" customWidth="1"/>
    <col min="30" max="31" width="11.21875" customWidth="1"/>
    <col min="32" max="33" width="11.33203125" customWidth="1"/>
    <col min="34" max="34" width="10.109375" customWidth="1"/>
    <col min="35" max="35" width="10.6640625" customWidth="1"/>
    <col min="36" max="36" width="10.21875" bestFit="1" customWidth="1"/>
    <col min="37" max="37" width="10.21875" customWidth="1"/>
  </cols>
  <sheetData>
    <row r="2" spans="2:44" x14ac:dyDescent="0.3">
      <c r="B2" t="s">
        <v>3</v>
      </c>
      <c r="C2" s="8">
        <f>0.218/2</f>
        <v>0.109</v>
      </c>
      <c r="D2" t="s">
        <v>7</v>
      </c>
      <c r="E2" t="s">
        <v>0</v>
      </c>
      <c r="F2">
        <v>47056</v>
      </c>
      <c r="G2" t="s">
        <v>2</v>
      </c>
      <c r="I2" t="s">
        <v>20</v>
      </c>
      <c r="J2">
        <v>29700000</v>
      </c>
      <c r="K2" t="s">
        <v>2</v>
      </c>
    </row>
    <row r="3" spans="2:44" x14ac:dyDescent="0.3">
      <c r="B3" t="s">
        <v>4</v>
      </c>
      <c r="C3" s="7">
        <f>0.669/2</f>
        <v>0.33450000000000002</v>
      </c>
      <c r="D3" t="s">
        <v>7</v>
      </c>
      <c r="E3" t="s">
        <v>1</v>
      </c>
      <c r="F3">
        <v>0</v>
      </c>
      <c r="G3" t="s">
        <v>2</v>
      </c>
      <c r="I3" t="s">
        <v>21</v>
      </c>
      <c r="J3">
        <v>0.28999999999999998</v>
      </c>
    </row>
    <row r="4" spans="2:44" x14ac:dyDescent="0.3">
      <c r="B4" t="s">
        <v>8</v>
      </c>
      <c r="C4">
        <f>C2/C3</f>
        <v>0.32585949177877427</v>
      </c>
      <c r="D4" t="s">
        <v>19</v>
      </c>
      <c r="E4" t="s">
        <v>23</v>
      </c>
      <c r="F4">
        <v>600</v>
      </c>
      <c r="G4" t="s">
        <v>26</v>
      </c>
      <c r="I4" t="s">
        <v>22</v>
      </c>
      <c r="J4">
        <f>6.822222*10^-6</f>
        <v>6.8222219999999998E-6</v>
      </c>
      <c r="K4" t="s">
        <v>27</v>
      </c>
    </row>
    <row r="5" spans="2:44" x14ac:dyDescent="0.3">
      <c r="E5" t="s">
        <v>24</v>
      </c>
      <c r="F5">
        <v>100</v>
      </c>
      <c r="G5" t="s">
        <v>26</v>
      </c>
    </row>
    <row r="6" spans="2:44" x14ac:dyDescent="0.3">
      <c r="E6" t="s">
        <v>25</v>
      </c>
      <c r="F6">
        <f>F4-F5</f>
        <v>500</v>
      </c>
      <c r="G6" t="s">
        <v>26</v>
      </c>
    </row>
    <row r="8" spans="2:44" x14ac:dyDescent="0.3">
      <c r="E8" t="s">
        <v>18</v>
      </c>
      <c r="F8">
        <v>20</v>
      </c>
    </row>
    <row r="9" spans="2:44" x14ac:dyDescent="0.3">
      <c r="E9" t="s">
        <v>6</v>
      </c>
      <c r="F9">
        <f>(C3-C2)/F8</f>
        <v>1.1275000000000002E-2</v>
      </c>
      <c r="G9" t="s">
        <v>7</v>
      </c>
    </row>
    <row r="13" spans="2:44" x14ac:dyDescent="0.3">
      <c r="P13" t="s">
        <v>13</v>
      </c>
      <c r="T13" s="2"/>
      <c r="U13" s="2"/>
      <c r="AQ13" t="s">
        <v>37</v>
      </c>
      <c r="AR13" s="6">
        <f>MAX(AR15:AR61)</f>
        <v>2.389968716979092E-2</v>
      </c>
    </row>
    <row r="14" spans="2:44" x14ac:dyDescent="0.3">
      <c r="C14" t="s">
        <v>5</v>
      </c>
      <c r="D14" t="str">
        <f>C14</f>
        <v>rho</v>
      </c>
      <c r="E14" t="s">
        <v>9</v>
      </c>
      <c r="F14" t="s">
        <v>42</v>
      </c>
      <c r="G14" t="s">
        <v>10</v>
      </c>
      <c r="H14" t="s">
        <v>43</v>
      </c>
      <c r="I14" t="s">
        <v>12</v>
      </c>
      <c r="J14" t="s">
        <v>12</v>
      </c>
      <c r="K14" t="s">
        <v>11</v>
      </c>
      <c r="L14" t="s">
        <v>11</v>
      </c>
      <c r="P14" t="s">
        <v>17</v>
      </c>
      <c r="Q14" t="s">
        <v>17</v>
      </c>
      <c r="R14" t="s">
        <v>46</v>
      </c>
      <c r="S14" t="s">
        <v>9</v>
      </c>
      <c r="T14" t="s">
        <v>42</v>
      </c>
      <c r="W14" t="s">
        <v>15</v>
      </c>
      <c r="X14" t="s">
        <v>15</v>
      </c>
      <c r="Z14" t="s">
        <v>16</v>
      </c>
      <c r="AC14" t="s">
        <v>28</v>
      </c>
      <c r="AD14" t="s">
        <v>28</v>
      </c>
      <c r="AF14" t="s">
        <v>29</v>
      </c>
      <c r="AI14" t="s">
        <v>14</v>
      </c>
      <c r="AJ14" t="s">
        <v>14</v>
      </c>
      <c r="AL14" t="s">
        <v>11</v>
      </c>
      <c r="AN14" t="s">
        <v>32</v>
      </c>
      <c r="AO14" t="s">
        <v>33</v>
      </c>
      <c r="AP14" t="s">
        <v>35</v>
      </c>
      <c r="AQ14" t="s">
        <v>34</v>
      </c>
      <c r="AR14" t="s">
        <v>36</v>
      </c>
    </row>
    <row r="15" spans="2:44" x14ac:dyDescent="0.3">
      <c r="B15" s="7"/>
      <c r="C15">
        <f>C2</f>
        <v>0.109</v>
      </c>
      <c r="D15">
        <f>CONVERT(C15,"in","m")</f>
        <v>2.7686E-3</v>
      </c>
      <c r="E15">
        <f>(((($C$2^2)*$F$2)-(($C$3^2)*$F$3))/(($C$3^2)-($C$2^2)))-((($C$2^2)*($C$3^2)*($F$2-$F$3))/((($C$3^2)-($C$2^2))*(C15^2)))+((($J$4*$J$2*$F$6)/(2*(1-$J$3)*LN($C$3/$C$2)))*(-LN($C$3/C15)+(((($C$2^2)*(($C$3^2)-(C15^2)))/((C15^2)*(($C$3^2)-($C$2^2))))*LN($C$3/$C$2))))</f>
        <v>-47056.000000000007</v>
      </c>
      <c r="F15">
        <f>CONVERT(E15,"psi","Pa")/1000000</f>
        <v>-324.43969918733046</v>
      </c>
      <c r="G15">
        <f>(((($C$2^2)*$F$2)-(($C$3^2)*$F$3))/(($C$3^2)-($C$2^2)))+((($C$2^2)*($C$3^2)*($F$2-$F$3))/((($C$3^2)-($C$2^2))*(C15^2)))+((($J$4*$J$2*$F$6)/(2*(1-$J$3)*LN($C$3/$C$2)))*(1-(LN($C$3/C15))-(((($C$2^2)*(($C$3^2)+(C15^2)))/((C15^2)*(($C$3^2)-($C$2^2))))*LN($C$3/$C$2))))</f>
        <v>-37777.445621806481</v>
      </c>
      <c r="H15">
        <f>CONVERT(G15,"psi","Pa")/1000000</f>
        <v>-260.46631871822143</v>
      </c>
      <c r="I15" s="5">
        <f>(($J$4*$J$2*$F$6)/(2*(1-$J$3)*LN($C$3/$C$2)))*(1-(2*LN($C$3/C15))-(((2*($C$2^2))/(($C$3^2)-($C$2^2)))*LN($C$3/$C$2)))</f>
        <v>-96013.858153647292</v>
      </c>
      <c r="J15">
        <f>CONVERT(I15,"psi","Pa")/1000000</f>
        <v>-661.99224875009224</v>
      </c>
      <c r="K15">
        <f>SQRT((1/2)*(((E15-G15)^2)+((G15-I15)^2)+((E15-I15)^2)))</f>
        <v>54196.140042075356</v>
      </c>
      <c r="L15">
        <f>CONVERT(K15,"psi","Pa")/1000000</f>
        <v>373.66923181667295</v>
      </c>
      <c r="P15">
        <v>-0.109857</v>
      </c>
      <c r="Q15">
        <f>ABS(P15)</f>
        <v>0.109857</v>
      </c>
      <c r="R15">
        <f>CONVERT(Q15,"in","m")</f>
        <v>2.7903678E-3</v>
      </c>
      <c r="S15">
        <v>-47105.43101</v>
      </c>
      <c r="T15">
        <f>CONVERT(S15,"psi","Pa")/1000000</f>
        <v>-324.7805140040366</v>
      </c>
      <c r="U15" s="3"/>
      <c r="W15">
        <v>-0.109862</v>
      </c>
      <c r="X15">
        <f>ABS(W15)</f>
        <v>0.109862</v>
      </c>
      <c r="Y15">
        <f>CONVERT(X15,"in","m")</f>
        <v>2.7904948E-3</v>
      </c>
      <c r="Z15">
        <v>-34264.613089999999</v>
      </c>
      <c r="AA15">
        <f>CONVERT(Z15,"psi","Pa")/1000000</f>
        <v>-236.24619099986961</v>
      </c>
      <c r="AC15">
        <v>-0.10986</v>
      </c>
      <c r="AD15">
        <f>ABS(AC15)</f>
        <v>0.10986</v>
      </c>
      <c r="AE15">
        <f>CONVERT(AD15,"in","m")</f>
        <v>2.790444E-3</v>
      </c>
      <c r="AF15">
        <v>-92922.954519999999</v>
      </c>
      <c r="AG15">
        <f>CONVERT(AF15,"psi","Pa")/1000000</f>
        <v>-640.68121837952197</v>
      </c>
      <c r="AI15">
        <v>-0.109862</v>
      </c>
      <c r="AJ15">
        <f>ABS(AI15)</f>
        <v>0.109862</v>
      </c>
      <c r="AK15">
        <f>CONVERT(AJ15,"in","m")</f>
        <v>2.7904948E-3</v>
      </c>
      <c r="AL15">
        <v>53408.186040000001</v>
      </c>
      <c r="AM15">
        <f>CONVERT(AL15,"psi","Pa")/1000000</f>
        <v>368.23648021418268</v>
      </c>
      <c r="AN15">
        <f>(((($C$2^2)*$F$2)-(($C$3^2)*$F$3))/(($C$3^2)-($C$2^2)))-((($C$2^2)*($C$3^2)*($F$2-$F$3))/((($C$3^2)-($C$2^2))*(AJ15^2)))+((($J$4*$J$2*$F$6)/(2*(1-$J$3)*LN($C$3/$C$2)))*(-LN($C$3/AJ15)+(((($C$2^2)*(($C$3^2)-(AJ15^2)))/((AJ15^2)*(($C$3^2)-($C$2^2))))*LN($C$3/$C$2))))</f>
        <v>-46979.556731874378</v>
      </c>
      <c r="AO15">
        <f>(((($C$2^2)*$F$2)-(($C$3^2)*$F$3))/(($C$3^2)-($C$2^2)))+((($C$2^2)*($C$3^2)*($F$2-$F$3))/((($C$3^2)-($C$2^2))*(AJ15^2)))+((($J$4*$J$2*$F$6)/(2*(1-$J$3)*LN($C$3/$C$2)))*(1-(LN($C$3/AJ15))-(((($C$2^2)*(($C$3^2)+(AJ15^2)))/((AJ15^2)*(($C$3^2)-($C$2^2))))*LN($C$3/$C$2))))</f>
        <v>-36851.47855551399</v>
      </c>
      <c r="AP15" s="5">
        <f>(($J$4*$J$2*$F$6)/(2*(1-$J$3)*LN($C$3/$C$2)))*(1-(2*LN($C$3/AJ15))-(((2*($C$2^2))/(($C$3^2)-($C$2^2)))*LN($C$3/$C$2)))</f>
        <v>-95011.447819229186</v>
      </c>
      <c r="AQ15">
        <f>SQRT((1/2)*(((AN15-AO15)^2)+((AO15-AP15)^2)+((AN15-AP15)^2)))</f>
        <v>53815.530071394249</v>
      </c>
      <c r="AR15" s="2">
        <f>(AQ15-AL15)/AQ15</f>
        <v>7.5692654305150632E-3</v>
      </c>
    </row>
    <row r="16" spans="2:44" x14ac:dyDescent="0.3">
      <c r="B16" s="7"/>
      <c r="C16">
        <f>C15+$F$9</f>
        <v>0.12027500000000001</v>
      </c>
      <c r="D16">
        <f t="shared" ref="D16:D35" si="0">CONVERT(C16,"in","m")</f>
        <v>3.0549850000000001E-3</v>
      </c>
      <c r="E16">
        <f>(((($C$2^2)*$F$2)-(($C$3^2)*$F$3))/(($C$3^2)-($C$2^2)))-((($C$2^2)*($C$3^2)*($F$2-$F$3))/((($C$3^2)-($C$2^2))*(C16^2)))+((($J$4*$J$2*$F$6)/(2*(1-$J$3)*LN($C$3/$C$2)))*(-LN($C$3/C16)+(((($C$2^2)*(($C$3^2)-(C16^2)))/((C16^2)*(($C$3^2)-($C$2^2))))*LN($C$3/$C$2))))</f>
        <v>-45649.013851445176</v>
      </c>
      <c r="F16">
        <f t="shared" ref="F16:F35" si="1">CONVERT(E16,"psi","Pa")/1000000</f>
        <v>-314.73887117819515</v>
      </c>
      <c r="G16">
        <f>(((($C$2^2)*$F$2)-(($C$3^2)*$F$3))/(($C$3^2)-($C$2^2)))+((($C$2^2)*($C$3^2)*($F$2-$F$3))/((($C$3^2)-($C$2^2))*(C16^2)))+((($J$4*$J$2*$F$6)/(2*(1-$J$3)*LN($C$3/$C$2)))*(1-(LN($C$3/C16))-(((($C$2^2)*(($C$3^2)+(C16^2)))/((C16^2)*(($C$3^2)-($C$2^2))))*LN($C$3/$C$2))))</f>
        <v>-26658.308081539173</v>
      </c>
      <c r="H16">
        <f t="shared" ref="H16:H35" si="2">CONVERT(G16,"psi","Pa")/1000000</f>
        <v>-183.8025640687213</v>
      </c>
      <c r="I16" s="5">
        <f>(($J$4*$J$2*$F$6)/(2*(1-$J$3)*LN($C$3/$C$2)))*(1-(2*LN($C$3/C16))-(((2*($C$2^2))/(($C$3^2)-($C$2^2)))*LN($C$3/$C$2)))</f>
        <v>-83487.734464825131</v>
      </c>
      <c r="J16">
        <f t="shared" ref="J16:J35" si="3">CONVERT(I16,"psi","Pa")/1000000</f>
        <v>-575.6276660914566</v>
      </c>
      <c r="K16">
        <f>SQRT((1/2)*(((E16-G16)^2)+((G16-I16)^2)+((E16-I16)^2)))</f>
        <v>50109.876203947482</v>
      </c>
      <c r="L16">
        <f t="shared" ref="L16:L35" si="4">CONVERT(K16,"psi","Pa")/1000000</f>
        <v>345.49543441693061</v>
      </c>
      <c r="P16">
        <v>-0.115075</v>
      </c>
      <c r="Q16">
        <f t="shared" ref="Q16:Q29" si="5">ABS(P16)</f>
        <v>0.115075</v>
      </c>
      <c r="R16">
        <f t="shared" ref="R16:R61" si="6">CONVERT(Q16,"in","m")</f>
        <v>2.9229049999999999E-3</v>
      </c>
      <c r="S16">
        <v>-46347.523359999999</v>
      </c>
      <c r="T16">
        <f t="shared" ref="T16:T61" si="7">CONVERT(S16,"psi","Pa")/1000000</f>
        <v>-319.55492470665104</v>
      </c>
      <c r="U16" s="3"/>
      <c r="W16">
        <v>-0.11486</v>
      </c>
      <c r="X16">
        <f t="shared" ref="X16:X61" si="8">ABS(W16)</f>
        <v>0.11486</v>
      </c>
      <c r="Y16">
        <f t="shared" ref="Y16:Y61" si="9">CONVERT(X16,"in","m")</f>
        <v>2.9174439999999999E-3</v>
      </c>
      <c r="Z16">
        <v>-29613.693060000001</v>
      </c>
      <c r="AA16">
        <f t="shared" ref="AA16:AA61" si="10">CONVERT(Z16,"psi","Pa")/1000000</f>
        <v>-204.17922620308431</v>
      </c>
      <c r="AC16">
        <v>-0.11514199999999999</v>
      </c>
      <c r="AD16">
        <f>ABS(AC16)</f>
        <v>0.11514199999999999</v>
      </c>
      <c r="AE16">
        <f t="shared" ref="AE16:AE61" si="11">CONVERT(AD16,"in","m")</f>
        <v>2.9246068E-3</v>
      </c>
      <c r="AF16">
        <v>-87240.165869999997</v>
      </c>
      <c r="AG16">
        <f t="shared" ref="AG16:AG61" si="12">CONVERT(AF16,"psi","Pa")/1000000</f>
        <v>-601.49976988940011</v>
      </c>
      <c r="AI16">
        <v>-0.114345</v>
      </c>
      <c r="AJ16">
        <f t="shared" ref="AJ16:AJ61" si="13">ABS(AI16)</f>
        <v>0.114345</v>
      </c>
      <c r="AK16">
        <f t="shared" ref="AK16:AK61" si="14">CONVERT(AJ16,"in","m")</f>
        <v>2.9043630000000001E-3</v>
      </c>
      <c r="AL16">
        <v>51811.441200000001</v>
      </c>
      <c r="AM16">
        <f t="shared" ref="AM16:AM61" si="15">CONVERT(AL16,"psi","Pa")/1000000</f>
        <v>357.22731208326377</v>
      </c>
      <c r="AN16">
        <f t="shared" ref="AN16:AN61" si="16">(((($C$2^2)*$F$2)-(($C$3^2)*$F$3))/(($C$3^2)-($C$2^2)))-((($C$2^2)*($C$3^2)*($F$2-$F$3))/((($C$3^2)-($C$2^2))*(AJ16^2)))+((($J$4*$J$2*$F$6)/(2*(1-$J$3)*LN($C$3/$C$2)))*(-LN($C$3/AJ16)+(((($C$2^2)*(($C$3^2)-(AJ16^2)))/((AJ16^2)*(($C$3^2)-($C$2^2))))*LN($C$3/$C$2))))</f>
        <v>-46491.140796439468</v>
      </c>
      <c r="AO16">
        <f t="shared" ref="AO16:AO61" si="17">(((($C$2^2)*$F$2)-(($C$3^2)*$F$3))/(($C$3^2)-($C$2^2)))+((($C$2^2)*($C$3^2)*($F$2-$F$3))/((($C$3^2)-($C$2^2))*(AJ16^2)))+((($J$4*$J$2*$F$6)/(2*(1-$J$3)*LN($C$3/$C$2)))*(1-(LN($C$3/AJ16))-(((($C$2^2)*(($C$3^2)+(AJ16^2)))/((AJ16^2)*(($C$3^2)-($C$2^2))))*LN($C$3/$C$2))))</f>
        <v>-32250.292223506549</v>
      </c>
      <c r="AP16" s="5">
        <f t="shared" ref="AP16:AP61" si="18">(($J$4*$J$2*$F$6)/(2*(1-$J$3)*LN($C$3/$C$2)))*(1-(2*LN($C$3/AJ16))-(((2*($C$2^2))/(($C$3^2)-($C$2^2)))*LN($C$3/$C$2)))</f>
        <v>-89921.845551786828</v>
      </c>
      <c r="AQ16">
        <f t="shared" ref="AQ16:AQ61" si="19">SQRT((1/2)*(((AN16-AO16)^2)+((AO16-AP16)^2)+((AN16-AP16)^2)))</f>
        <v>52033.815672695164</v>
      </c>
      <c r="AR16" s="2">
        <f t="shared" ref="AR16:AR61" si="20">(AQ16-AL16)/AQ16</f>
        <v>4.2736530046912184E-3</v>
      </c>
    </row>
    <row r="17" spans="2:44" x14ac:dyDescent="0.3">
      <c r="B17" s="7"/>
      <c r="C17">
        <f t="shared" ref="C17:C25" si="21">C16+$F$9</f>
        <v>0.13155</v>
      </c>
      <c r="D17">
        <f t="shared" si="0"/>
        <v>3.3413700000000002E-3</v>
      </c>
      <c r="E17">
        <f>(((($C$2^2)*$F$2)-(($C$3^2)*$F$3))/(($C$3^2)-($C$2^2)))-((($C$2^2)*($C$3^2)*($F$2-$F$3))/((($C$3^2)-($C$2^2))*(C17^2)))+((($J$4*$J$2*$F$6)/(2*(1-$J$3)*LN($C$3/$C$2)))*(-LN($C$3/C17)+(((($C$2^2)*(($C$3^2)-(C17^2)))/((C17^2)*(($C$3^2)-($C$2^2))))*LN($C$3/$C$2))))</f>
        <v>-43609.409833670688</v>
      </c>
      <c r="F17">
        <f t="shared" si="1"/>
        <v>-300.6762965014691</v>
      </c>
      <c r="G17">
        <f>(((($C$2^2)*$F$2)-(($C$3^2)*$F$3))/(($C$3^2)-($C$2^2)))+((($C$2^2)*($C$3^2)*($F$2-$F$3))/((($C$3^2)-($C$2^2))*(C17^2)))+((($J$4*$J$2*$F$6)/(2*(1-$J$3)*LN($C$3/$C$2)))*(1-(LN($C$3/C17))-(((($C$2^2)*(($C$3^2)+(C17^2)))/((C17^2)*(($C$3^2)-($C$2^2))))*LN($C$3/$C$2))))</f>
        <v>-17295.032242203568</v>
      </c>
      <c r="H17">
        <f t="shared" si="2"/>
        <v>-119.24504968751501</v>
      </c>
      <c r="I17" s="5">
        <f>(($J$4*$J$2*$F$6)/(2*(1-$J$3)*LN($C$3/$C$2)))*(1-(2*LN($C$3/C17))-(((2*($C$2^2))/(($C$3^2)-($C$2^2)))*LN($C$3/$C$2)))</f>
        <v>-72084.854607715068</v>
      </c>
      <c r="J17">
        <f t="shared" si="3"/>
        <v>-497.00757703352446</v>
      </c>
      <c r="K17">
        <f>SQRT((1/2)*(((E17-G17)^2)+((G17-I17)^2)+((E17-I17)^2)))</f>
        <v>47461.679584430334</v>
      </c>
      <c r="L17">
        <f t="shared" si="4"/>
        <v>327.23676146077099</v>
      </c>
      <c r="P17">
        <v>-0.119653</v>
      </c>
      <c r="Q17">
        <f t="shared" si="5"/>
        <v>0.119653</v>
      </c>
      <c r="R17">
        <f t="shared" si="6"/>
        <v>3.0391862000000002E-3</v>
      </c>
      <c r="S17">
        <v>-45680.33124</v>
      </c>
      <c r="T17">
        <f t="shared" si="7"/>
        <v>-314.95479697133652</v>
      </c>
      <c r="U17" s="3"/>
      <c r="W17">
        <v>-0.119576</v>
      </c>
      <c r="X17">
        <f t="shared" si="8"/>
        <v>0.119576</v>
      </c>
      <c r="Y17">
        <f t="shared" si="9"/>
        <v>3.0372303999999998E-3</v>
      </c>
      <c r="Z17">
        <v>-25224.691709999999</v>
      </c>
      <c r="AA17">
        <f t="shared" si="10"/>
        <v>-173.91812713544601</v>
      </c>
      <c r="AC17">
        <v>-0.11958299999999999</v>
      </c>
      <c r="AD17">
        <f>ABS(AC17)</f>
        <v>0.11958299999999999</v>
      </c>
      <c r="AE17">
        <f t="shared" si="11"/>
        <v>3.0374082000000002E-3</v>
      </c>
      <c r="AF17">
        <v>-82459.879400000005</v>
      </c>
      <c r="AG17">
        <f t="shared" si="12"/>
        <v>-568.54085488693352</v>
      </c>
      <c r="AI17">
        <v>-0.119653</v>
      </c>
      <c r="AJ17">
        <f t="shared" si="13"/>
        <v>0.119653</v>
      </c>
      <c r="AK17">
        <f t="shared" si="14"/>
        <v>3.0391862000000002E-3</v>
      </c>
      <c r="AL17">
        <v>50218.466840000001</v>
      </c>
      <c r="AM17">
        <f t="shared" si="15"/>
        <v>346.24414049682355</v>
      </c>
      <c r="AN17">
        <f t="shared" si="16"/>
        <v>-45746.27462546061</v>
      </c>
      <c r="AO17">
        <f t="shared" si="17"/>
        <v>-27220.854144308898</v>
      </c>
      <c r="AP17" s="5">
        <f t="shared" si="18"/>
        <v>-84147.541301610298</v>
      </c>
      <c r="AQ17">
        <f t="shared" si="19"/>
        <v>50291.630501712229</v>
      </c>
      <c r="AR17" s="2">
        <f t="shared" si="20"/>
        <v>1.4547880230237652E-3</v>
      </c>
    </row>
    <row r="18" spans="2:44" x14ac:dyDescent="0.3">
      <c r="B18" s="7"/>
      <c r="C18">
        <f t="shared" si="21"/>
        <v>0.14282500000000001</v>
      </c>
      <c r="D18">
        <f t="shared" si="0"/>
        <v>3.6277549999999999E-3</v>
      </c>
      <c r="E18">
        <f>(((($C$2^2)*$F$2)-(($C$3^2)*$F$3))/(($C$3^2)-($C$2^2)))-((($C$2^2)*($C$3^2)*($F$2-$F$3))/((($C$3^2)-($C$2^2))*(C18^2)))+((($J$4*$J$2*$F$6)/(2*(1-$J$3)*LN($C$3/$C$2)))*(-LN($C$3/C18)+(((($C$2^2)*(($C$3^2)-(C18^2)))/((C18^2)*(($C$3^2)-($C$2^2))))*LN($C$3/$C$2))))</f>
        <v>-41206.456013135248</v>
      </c>
      <c r="F18">
        <f t="shared" si="1"/>
        <v>-284.10851312218551</v>
      </c>
      <c r="G18">
        <f>(((($C$2^2)*$F$2)-(($C$3^2)*$F$3))/(($C$3^2)-($C$2^2)))+((($C$2^2)*($C$3^2)*($F$2-$F$3))/((($C$3^2)-($C$2^2))*(C18^2)))+((($J$4*$J$2*$F$6)/(2*(1-$J$3)*LN($C$3/$C$2)))*(1-(LN($C$3/C18))-(((($C$2^2)*(($C$3^2)+(C18^2)))/((C18^2)*(($C$3^2)-($C$2^2))))*LN($C$3/$C$2))))</f>
        <v>-9233.3762641798021</v>
      </c>
      <c r="H18">
        <f t="shared" si="2"/>
        <v>-63.661888338021328</v>
      </c>
      <c r="I18" s="5">
        <f>(($J$4*$J$2*$F$6)/(2*(1-$J$3)*LN($C$3/$C$2)))*(1-(2*LN($C$3/C18))-(((2*($C$2^2))/(($C$3^2)-($C$2^2)))*LN($C$3/$C$2)))</f>
        <v>-61620.244809155862</v>
      </c>
      <c r="J18">
        <f t="shared" si="3"/>
        <v>-424.85663230474728</v>
      </c>
      <c r="K18">
        <f>SQRT((1/2)*(((E18-G18)^2)+((G18-I18)^2)+((E18-I18)^2)))</f>
        <v>45735.02267185512</v>
      </c>
      <c r="L18">
        <f t="shared" si="4"/>
        <v>315.33188111999345</v>
      </c>
      <c r="P18">
        <v>-0.12475</v>
      </c>
      <c r="Q18">
        <f t="shared" si="5"/>
        <v>0.12475</v>
      </c>
      <c r="R18">
        <f t="shared" si="6"/>
        <v>3.1686499999999999E-3</v>
      </c>
      <c r="S18">
        <v>-44713.75258</v>
      </c>
      <c r="T18">
        <f t="shared" si="7"/>
        <v>-308.29047170588063</v>
      </c>
      <c r="U18" s="3"/>
      <c r="W18">
        <v>-0.12439600000000001</v>
      </c>
      <c r="X18">
        <f t="shared" si="8"/>
        <v>0.12439600000000001</v>
      </c>
      <c r="Y18">
        <f t="shared" si="9"/>
        <v>3.1596583999999998E-3</v>
      </c>
      <c r="Z18">
        <v>-21342.832590000002</v>
      </c>
      <c r="AA18">
        <f t="shared" si="10"/>
        <v>-147.15365065677389</v>
      </c>
      <c r="AC18">
        <v>-0.12481399999999999</v>
      </c>
      <c r="AD18">
        <f>ABS(AC18)</f>
        <v>0.12481399999999999</v>
      </c>
      <c r="AE18">
        <f t="shared" si="11"/>
        <v>3.1702755999999999E-3</v>
      </c>
      <c r="AF18">
        <v>-77255.565409999996</v>
      </c>
      <c r="AG18">
        <f t="shared" si="12"/>
        <v>-532.65837304844285</v>
      </c>
      <c r="AI18">
        <v>-0.12534400000000001</v>
      </c>
      <c r="AJ18">
        <f t="shared" si="13"/>
        <v>0.12534400000000001</v>
      </c>
      <c r="AK18">
        <f t="shared" si="14"/>
        <v>3.1837376000000005E-3</v>
      </c>
      <c r="AL18">
        <v>48808.873829999997</v>
      </c>
      <c r="AM18">
        <f t="shared" si="15"/>
        <v>336.52533881072691</v>
      </c>
      <c r="AN18">
        <f t="shared" si="16"/>
        <v>-44791.038724776816</v>
      </c>
      <c r="AO18">
        <f t="shared" si="17"/>
        <v>-22263.029346723946</v>
      </c>
      <c r="AP18" s="5">
        <f t="shared" si="18"/>
        <v>-78234.480603341566</v>
      </c>
      <c r="AQ18">
        <f t="shared" si="19"/>
        <v>48778.983010075659</v>
      </c>
      <c r="AR18" s="2">
        <f t="shared" si="20"/>
        <v>-6.127807116881399E-4</v>
      </c>
    </row>
    <row r="19" spans="2:44" x14ac:dyDescent="0.3">
      <c r="B19" s="7"/>
      <c r="C19">
        <f t="shared" si="21"/>
        <v>0.15410000000000001</v>
      </c>
      <c r="D19">
        <f t="shared" si="0"/>
        <v>3.9141400000000008E-3</v>
      </c>
      <c r="E19">
        <f>(((($C$2^2)*$F$2)-(($C$3^2)*$F$3))/(($C$3^2)-($C$2^2)))-((($C$2^2)*($C$3^2)*($F$2-$F$3))/((($C$3^2)-($C$2^2))*(C19^2)))+((($J$4*$J$2*$F$6)/(2*(1-$J$3)*LN($C$3/$C$2)))*(-LN($C$3/C19)+(((($C$2^2)*(($C$3^2)-(C19^2)))/((C19^2)*(($C$3^2)-($C$2^2))))*LN($C$3/$C$2))))</f>
        <v>-38603.255940091156</v>
      </c>
      <c r="F19">
        <f t="shared" si="1"/>
        <v>-266.16008043298837</v>
      </c>
      <c r="G19">
        <f>(((($C$2^2)*$F$2)-(($C$3^2)*$F$3))/(($C$3^2)-($C$2^2)))+((($C$2^2)*($C$3^2)*($F$2-$F$3))/((($C$3^2)-($C$2^2))*(C19^2)))+((($J$4*$J$2*$F$6)/(2*(1-$J$3)*LN($C$3/$C$2)))*(1-(LN($C$3/C19))-(((($C$2^2)*(($C$3^2)+(C19^2)))/((C19^2)*(($C$3^2)-($C$2^2))))*LN($C$3/$C$2))))</f>
        <v>-2167.4988203267676</v>
      </c>
      <c r="H19">
        <f t="shared" si="2"/>
        <v>-14.944378299381802</v>
      </c>
      <c r="I19" s="5">
        <f>(($J$4*$J$2*$F$6)/(2*(1-$J$3)*LN($C$3/$C$2)))*(1-(2*LN($C$3/C19))-(((2*($C$2^2))/(($C$3^2)-($C$2^2)))*LN($C$3/$C$2)))</f>
        <v>-51951.167292258731</v>
      </c>
      <c r="J19">
        <f t="shared" si="3"/>
        <v>-358.19068957691053</v>
      </c>
      <c r="K19">
        <f>SQRT((1/2)*(((E19-G19)^2)+((G19-I19)^2)+((E19-I19)^2)))</f>
        <v>44632.638174765212</v>
      </c>
      <c r="L19">
        <f t="shared" si="4"/>
        <v>307.73120756880706</v>
      </c>
      <c r="P19">
        <v>-0.129631</v>
      </c>
      <c r="Q19">
        <f t="shared" si="5"/>
        <v>0.129631</v>
      </c>
      <c r="R19">
        <f t="shared" si="6"/>
        <v>3.2926273999999999E-3</v>
      </c>
      <c r="S19">
        <v>-43781.46701</v>
      </c>
      <c r="T19">
        <f t="shared" si="7"/>
        <v>-301.86258897280754</v>
      </c>
      <c r="U19" s="3"/>
      <c r="W19">
        <v>-0.129355</v>
      </c>
      <c r="X19">
        <f t="shared" si="8"/>
        <v>0.129355</v>
      </c>
      <c r="Y19">
        <f t="shared" si="9"/>
        <v>3.2856169999999998E-3</v>
      </c>
      <c r="Z19">
        <v>-17356.654610000001</v>
      </c>
      <c r="AA19">
        <f t="shared" si="10"/>
        <v>-119.66992095730178</v>
      </c>
      <c r="AC19">
        <v>-0.12934599999999999</v>
      </c>
      <c r="AD19">
        <f>ABS(AC19)</f>
        <v>0.12934599999999999</v>
      </c>
      <c r="AE19">
        <f t="shared" si="11"/>
        <v>3.2853883999999995E-3</v>
      </c>
      <c r="AF19">
        <v>-72751.421929999997</v>
      </c>
      <c r="AG19">
        <f t="shared" si="12"/>
        <v>-501.60339694023617</v>
      </c>
      <c r="AI19">
        <v>-0.12953100000000001</v>
      </c>
      <c r="AJ19">
        <f t="shared" si="13"/>
        <v>0.12953100000000001</v>
      </c>
      <c r="AK19">
        <f t="shared" si="14"/>
        <v>3.2900873999999998E-3</v>
      </c>
      <c r="AL19">
        <v>47945.011780000001</v>
      </c>
      <c r="AM19">
        <f t="shared" si="15"/>
        <v>330.56921964119806</v>
      </c>
      <c r="AN19">
        <f t="shared" si="16"/>
        <v>-44007.389438295293</v>
      </c>
      <c r="AO19">
        <f t="shared" si="17"/>
        <v>-18865.283768120564</v>
      </c>
      <c r="AP19" s="5">
        <f t="shared" si="18"/>
        <v>-74053.085738256676</v>
      </c>
      <c r="AQ19">
        <f t="shared" si="19"/>
        <v>47856.884718787871</v>
      </c>
      <c r="AR19" s="2">
        <f t="shared" si="20"/>
        <v>-1.8414709133278051E-3</v>
      </c>
    </row>
    <row r="20" spans="2:44" x14ac:dyDescent="0.3">
      <c r="B20" s="7"/>
      <c r="C20">
        <f t="shared" si="21"/>
        <v>0.16537500000000002</v>
      </c>
      <c r="D20">
        <f t="shared" si="0"/>
        <v>4.200525000000001E-3</v>
      </c>
      <c r="E20">
        <f>(((($C$2^2)*$F$2)-(($C$3^2)*$F$3))/(($C$3^2)-($C$2^2)))-((($C$2^2)*($C$3^2)*($F$2-$F$3))/((($C$3^2)-($C$2^2))*(C20^2)))+((($J$4*$J$2*$F$6)/(2*(1-$J$3)*LN($C$3/$C$2)))*(-LN($C$3/C20)+(((($C$2^2)*(($C$3^2)-(C20^2)))/((C20^2)*(($C$3^2)-($C$2^2))))*LN($C$3/$C$2))))</f>
        <v>-35900.961679722954</v>
      </c>
      <c r="F20">
        <f t="shared" si="1"/>
        <v>-247.52841737302771</v>
      </c>
      <c r="G20">
        <f>(((($C$2^2)*$F$2)-(($C$3^2)*$F$3))/(($C$3^2)-($C$2^2)))+((($C$2^2)*($C$3^2)*($F$2-$F$3))/((($C$3^2)-($C$2^2))*(C20^2)))+((($J$4*$J$2*$F$6)/(2*(1-$J$3)*LN($C$3/$C$2)))*(1-(LN($C$3/C20))-(((($C$2^2)*(($C$3^2)+(C20^2)))/((C20^2)*(($C$3^2)-($C$2^2))))*LN($C$3/$C$2))))</f>
        <v>4116.2080252485903</v>
      </c>
      <c r="H20">
        <f t="shared" si="2"/>
        <v>28.380255302280858</v>
      </c>
      <c r="I20" s="5">
        <f>(($J$4*$J$2*$F$6)/(2*(1-$J$3)*LN($C$3/$C$2)))*(1-(2*LN($C$3/C20))-(((2*($C$2^2))/(($C$3^2)-($C$2^2)))*LN($C$3/$C$2)))</f>
        <v>-42965.166186315168</v>
      </c>
      <c r="J20">
        <f t="shared" si="3"/>
        <v>-296.23439291528717</v>
      </c>
      <c r="K20">
        <f>SQRT((1/2)*(((E20-G20)^2)+((G20-I20)^2)+((E20-I20)^2)))</f>
        <v>43976.884008287532</v>
      </c>
      <c r="L20">
        <f t="shared" si="4"/>
        <v>303.20994174695954</v>
      </c>
      <c r="P20">
        <v>-0.13464100000000001</v>
      </c>
      <c r="Q20">
        <f t="shared" si="5"/>
        <v>0.13464100000000001</v>
      </c>
      <c r="R20">
        <f t="shared" si="6"/>
        <v>3.4198814000000002E-3</v>
      </c>
      <c r="S20">
        <v>-42700.826670000002</v>
      </c>
      <c r="T20">
        <f t="shared" si="7"/>
        <v>-294.41183610730059</v>
      </c>
      <c r="U20" s="3"/>
      <c r="W20">
        <v>-0.134407</v>
      </c>
      <c r="X20">
        <f t="shared" si="8"/>
        <v>0.134407</v>
      </c>
      <c r="Y20">
        <f t="shared" si="9"/>
        <v>3.4139378E-3</v>
      </c>
      <c r="Z20">
        <v>-13786.31191</v>
      </c>
      <c r="AA20">
        <f t="shared" si="10"/>
        <v>-95.053274587366346</v>
      </c>
      <c r="AC20">
        <v>-0.13480500000000001</v>
      </c>
      <c r="AD20">
        <f>ABS(AC20)</f>
        <v>0.13480500000000001</v>
      </c>
      <c r="AE20">
        <f t="shared" si="11"/>
        <v>3.4240469999999999E-3</v>
      </c>
      <c r="AF20">
        <v>-67713.970730000001</v>
      </c>
      <c r="AG20">
        <f t="shared" si="12"/>
        <v>-466.87139354005649</v>
      </c>
      <c r="AI20">
        <v>-0.13439799999999999</v>
      </c>
      <c r="AJ20">
        <f t="shared" si="13"/>
        <v>0.13439799999999999</v>
      </c>
      <c r="AK20">
        <f t="shared" si="14"/>
        <v>3.4137092000000001E-3</v>
      </c>
      <c r="AL20">
        <v>47054.057780000003</v>
      </c>
      <c r="AM20">
        <f t="shared" si="15"/>
        <v>324.42630805182051</v>
      </c>
      <c r="AN20">
        <f t="shared" si="16"/>
        <v>-43028.918483379151</v>
      </c>
      <c r="AO20">
        <f t="shared" si="17"/>
        <v>-15149.897700054302</v>
      </c>
      <c r="AP20" s="5">
        <f t="shared" si="18"/>
        <v>-69359.22871527425</v>
      </c>
      <c r="AQ20">
        <f t="shared" si="19"/>
        <v>46953.043596036383</v>
      </c>
      <c r="AR20" s="2">
        <f t="shared" si="20"/>
        <v>-2.1513873484475701E-3</v>
      </c>
    </row>
    <row r="21" spans="2:44" x14ac:dyDescent="0.3">
      <c r="B21" s="7"/>
      <c r="C21">
        <f t="shared" si="21"/>
        <v>0.17665000000000003</v>
      </c>
      <c r="D21">
        <f t="shared" si="0"/>
        <v>4.4869100000000011E-3</v>
      </c>
      <c r="E21">
        <f>(((($C$2^2)*$F$2)-(($C$3^2)*$F$3))/(($C$3^2)-($C$2^2)))-((($C$2^2)*($C$3^2)*($F$2-$F$3))/((($C$3^2)-($C$2^2))*(C21^2)))+((($J$4*$J$2*$F$6)/(2*(1-$J$3)*LN($C$3/$C$2)))*(-LN($C$3/C21)+(((($C$2^2)*(($C$3^2)-(C21^2)))/((C21^2)*(($C$3^2)-($C$2^2))))*LN($C$3/$C$2))))</f>
        <v>-33163.30350619588</v>
      </c>
      <c r="F21">
        <f t="shared" si="1"/>
        <v>-228.65292871489996</v>
      </c>
      <c r="G21">
        <f>(((($C$2^2)*$F$2)-(($C$3^2)*$F$3))/(($C$3^2)-($C$2^2)))+((($C$2^2)*($C$3^2)*($F$2-$F$3))/((($C$3^2)-($C$2^2))*(C21^2)))+((($J$4*$J$2*$F$6)/(2*(1-$J$3)*LN($C$3/$C$2)))*(1-(LN($C$3/C21))-(((($C$2^2)*(($C$3^2)+(C21^2)))/((C21^2)*(($C$3^2)-($C$2^2))))*LN($C$3/$C$2))))</f>
        <v>9771.651432290344</v>
      </c>
      <c r="H21">
        <f t="shared" si="2"/>
        <v>67.373164979082915</v>
      </c>
      <c r="I21" s="5">
        <f>(($J$4*$J$2*$F$6)/(2*(1-$J$3)*LN($C$3/$C$2)))*(1-(2*LN($C$3/C21))-(((2*($C$2^2))/(($C$3^2)-($C$2^2)))*LN($C$3/$C$2)))</f>
        <v>-34572.064605746338</v>
      </c>
      <c r="J21">
        <f t="shared" si="3"/>
        <v>-238.36599458035735</v>
      </c>
      <c r="K21">
        <f>SQRT((1/2)*(((E21-G21)^2)+((G21-I21)^2)+((E21-I21)^2)))</f>
        <v>43656.386219357883</v>
      </c>
      <c r="L21">
        <f t="shared" si="4"/>
        <v>301.0001872792925</v>
      </c>
      <c r="P21">
        <v>-0.13952200000000001</v>
      </c>
      <c r="Q21">
        <f t="shared" si="5"/>
        <v>0.13952200000000001</v>
      </c>
      <c r="R21">
        <f t="shared" si="6"/>
        <v>3.5438587999999998E-3</v>
      </c>
      <c r="S21">
        <v>-41641.656430000003</v>
      </c>
      <c r="T21">
        <f t="shared" si="7"/>
        <v>-287.10911437035372</v>
      </c>
      <c r="U21" s="3"/>
      <c r="W21">
        <v>-0.139401</v>
      </c>
      <c r="X21">
        <f t="shared" si="8"/>
        <v>0.139401</v>
      </c>
      <c r="Y21">
        <f t="shared" si="9"/>
        <v>3.5407854E-3</v>
      </c>
      <c r="Z21">
        <v>-10273.96832</v>
      </c>
      <c r="AA21">
        <f t="shared" si="10"/>
        <v>-70.836518004100697</v>
      </c>
      <c r="AC21">
        <v>-0.13930699999999999</v>
      </c>
      <c r="AD21">
        <f>ABS(AC21)</f>
        <v>0.13930699999999999</v>
      </c>
      <c r="AE21">
        <f t="shared" si="11"/>
        <v>3.5383977999999998E-3</v>
      </c>
      <c r="AF21">
        <v>-63565.730349999998</v>
      </c>
      <c r="AG21">
        <f t="shared" si="12"/>
        <v>-438.27028292623595</v>
      </c>
      <c r="AI21">
        <v>-0.139408</v>
      </c>
      <c r="AJ21">
        <f t="shared" si="13"/>
        <v>0.139408</v>
      </c>
      <c r="AK21">
        <f t="shared" si="14"/>
        <v>3.5409631999999999E-3</v>
      </c>
      <c r="AL21">
        <v>46324.319029999999</v>
      </c>
      <c r="AM21">
        <f t="shared" si="15"/>
        <v>319.39493648315045</v>
      </c>
      <c r="AN21">
        <f t="shared" si="16"/>
        <v>-41961.826282956361</v>
      </c>
      <c r="AO21">
        <f t="shared" si="17"/>
        <v>-11559.52460615684</v>
      </c>
      <c r="AP21" s="5">
        <f t="shared" si="18"/>
        <v>-64701.763420954012</v>
      </c>
      <c r="AQ21">
        <f t="shared" si="19"/>
        <v>46181.718431302157</v>
      </c>
      <c r="AR21" s="2">
        <f t="shared" si="20"/>
        <v>-3.0878149090525476E-3</v>
      </c>
    </row>
    <row r="22" spans="2:44" x14ac:dyDescent="0.3">
      <c r="B22" s="7"/>
      <c r="C22">
        <f t="shared" si="21"/>
        <v>0.18792500000000004</v>
      </c>
      <c r="D22">
        <f t="shared" si="0"/>
        <v>4.7732950000000003E-3</v>
      </c>
      <c r="E22">
        <f>(((($C$2^2)*$F$2)-(($C$3^2)*$F$3))/(($C$3^2)-($C$2^2)))-((($C$2^2)*($C$3^2)*($F$2-$F$3))/((($C$3^2)-($C$2^2))*(C22^2)))+((($J$4*$J$2*$F$6)/(2*(1-$J$3)*LN($C$3/$C$2)))*(-LN($C$3/C22)+(((($C$2^2)*(($C$3^2)-(C22^2)))/((C22^2)*(($C$3^2)-($C$2^2))))*LN($C$3/$C$2))))</f>
        <v>-30430.759894377865</v>
      </c>
      <c r="F22">
        <f t="shared" si="1"/>
        <v>-209.81270371841708</v>
      </c>
      <c r="G22">
        <f>(((($C$2^2)*$F$2)-(($C$3^2)*$F$3))/(($C$3^2)-($C$2^2)))+((($C$2^2)*($C$3^2)*($F$2-$F$3))/((($C$3^2)-($C$2^2))*(C22^2)))+((($J$4*$J$2*$F$6)/(2*(1-$J$3)*LN($C$3/$C$2)))*(1-(LN($C$3/C22))-(((($C$2^2)*(($C$3^2)+(C22^2)))/((C22^2)*(($C$3^2)-($C$2^2))))*LN($C$3/$C$2))))</f>
        <v>14912.729987512941</v>
      </c>
      <c r="H22">
        <f t="shared" si="2"/>
        <v>102.81965384245538</v>
      </c>
      <c r="I22" s="5">
        <f>(($J$4*$J$2*$F$6)/(2*(1-$J$3)*LN($C$3/$C$2)))*(1-(2*LN($C$3/C22))-(((2*($C$2^2))/(($C$3^2)-($C$2^2)))*LN($C$3/$C$2)))</f>
        <v>-26698.442438705722</v>
      </c>
      <c r="J22">
        <f t="shared" si="3"/>
        <v>-184.079280720502</v>
      </c>
      <c r="K22">
        <f>SQRT((1/2)*(((E22-G22)^2)+((G22-I22)^2)+((E22-I22)^2)))</f>
        <v>43597.3160810591</v>
      </c>
      <c r="L22">
        <f t="shared" si="4"/>
        <v>300.59291301244855</v>
      </c>
      <c r="P22">
        <v>-0.14469000000000001</v>
      </c>
      <c r="Q22">
        <f t="shared" si="5"/>
        <v>0.14469000000000001</v>
      </c>
      <c r="R22">
        <f t="shared" si="6"/>
        <v>3.6751259999999999E-3</v>
      </c>
      <c r="S22">
        <v>-40448.483489999999</v>
      </c>
      <c r="T22">
        <f t="shared" si="7"/>
        <v>-278.88247654027754</v>
      </c>
      <c r="U22" s="3"/>
      <c r="W22">
        <v>-0.14366200000000001</v>
      </c>
      <c r="X22">
        <f t="shared" si="8"/>
        <v>0.14366200000000001</v>
      </c>
      <c r="Y22">
        <f t="shared" si="9"/>
        <v>3.6490148000000002E-3</v>
      </c>
      <c r="Z22">
        <v>-7601.7918470000004</v>
      </c>
      <c r="AA22">
        <f t="shared" si="10"/>
        <v>-52.412509778251042</v>
      </c>
      <c r="AC22">
        <v>-0.14414299999999999</v>
      </c>
      <c r="AD22">
        <f>ABS(AC22)</f>
        <v>0.14414299999999999</v>
      </c>
      <c r="AE22">
        <f t="shared" si="11"/>
        <v>3.6612322E-3</v>
      </c>
      <c r="AF22">
        <v>-59409.93737</v>
      </c>
      <c r="AG22">
        <f t="shared" si="12"/>
        <v>-409.61709896848311</v>
      </c>
      <c r="AI22">
        <v>-0.14410999999999999</v>
      </c>
      <c r="AJ22">
        <f t="shared" si="13"/>
        <v>0.14410999999999999</v>
      </c>
      <c r="AK22">
        <f t="shared" si="14"/>
        <v>3.660394E-3</v>
      </c>
      <c r="AL22">
        <v>45701.276879999998</v>
      </c>
      <c r="AM22">
        <f t="shared" si="15"/>
        <v>315.09921207548661</v>
      </c>
      <c r="AN22">
        <f t="shared" si="16"/>
        <v>-40917.555410243614</v>
      </c>
      <c r="AO22">
        <f t="shared" si="17"/>
        <v>-8382.4762379635285</v>
      </c>
      <c r="AP22" s="5">
        <f t="shared" si="18"/>
        <v>-60480.44418004794</v>
      </c>
      <c r="AQ22">
        <f t="shared" si="19"/>
        <v>45581.993470342677</v>
      </c>
      <c r="AR22" s="2">
        <f t="shared" si="20"/>
        <v>-2.6168976074934232E-3</v>
      </c>
    </row>
    <row r="23" spans="2:44" x14ac:dyDescent="0.3">
      <c r="B23" s="7"/>
      <c r="C23">
        <f t="shared" si="21"/>
        <v>0.19920000000000004</v>
      </c>
      <c r="D23">
        <f t="shared" si="0"/>
        <v>5.0596800000000004E-3</v>
      </c>
      <c r="E23">
        <f>(((($C$2^2)*$F$2)-(($C$3^2)*$F$3))/(($C$3^2)-($C$2^2)))-((($C$2^2)*($C$3^2)*($F$2-$F$3))/((($C$3^2)-($C$2^2))*(C23^2)))+((($J$4*$J$2*$F$6)/(2*(1-$J$3)*LN($C$3/$C$2)))*(-LN($C$3/C23)+(((($C$2^2)*(($C$3^2)-(C23^2)))/((C23^2)*(($C$3^2)-($C$2^2))))*LN($C$3/$C$2))))</f>
        <v>-27729.026171390164</v>
      </c>
      <c r="F23">
        <f t="shared" si="1"/>
        <v>-191.18490542764869</v>
      </c>
      <c r="G23">
        <f>(((($C$2^2)*$F$2)-(($C$3^2)*$F$3))/(($C$3^2)-($C$2^2)))+((($C$2^2)*($C$3^2)*($F$2-$F$3))/((($C$3^2)-($C$2^2))*(C23^2)))+((($J$4*$J$2*$F$6)/(2*(1-$J$3)*LN($C$3/$C$2)))*(1-(LN($C$3/C23))-(((($C$2^2)*(($C$3^2)+(C23^2)))/((C23^2)*(($C$3^2)-($C$2^2))))*LN($C$3/$C$2))))</f>
        <v>19625.712986510298</v>
      </c>
      <c r="H23">
        <f t="shared" si="2"/>
        <v>135.3145277473709</v>
      </c>
      <c r="I23" s="5">
        <f>(($J$4*$J$2*$F$6)/(2*(1-$J$3)*LN($C$3/$C$2)))*(1-(2*LN($C$3/C23))-(((2*($C$2^2))/(($C$3^2)-($C$2^2)))*LN($C$3/$C$2)))</f>
        <v>-19283.725716720674</v>
      </c>
      <c r="J23">
        <f t="shared" si="3"/>
        <v>-132.95660852481817</v>
      </c>
      <c r="K23">
        <f>SQRT((1/2)*(((E23-G23)^2)+((G23-I23)^2)+((E23-I23)^2)))</f>
        <v>43747.793319680255</v>
      </c>
      <c r="L23">
        <f t="shared" si="4"/>
        <v>301.63041705088756</v>
      </c>
      <c r="P23">
        <v>-0.149009</v>
      </c>
      <c r="Q23">
        <f t="shared" si="5"/>
        <v>0.149009</v>
      </c>
      <c r="R23">
        <f t="shared" si="6"/>
        <v>3.7848285999999998E-3</v>
      </c>
      <c r="S23">
        <v>-39448.524319999997</v>
      </c>
      <c r="T23">
        <f t="shared" si="7"/>
        <v>-271.98800076004949</v>
      </c>
      <c r="U23" s="3"/>
      <c r="W23">
        <v>-0.14907599999999999</v>
      </c>
      <c r="X23">
        <f t="shared" si="8"/>
        <v>0.14907599999999999</v>
      </c>
      <c r="Y23">
        <f t="shared" si="9"/>
        <v>3.7865303999999999E-3</v>
      </c>
      <c r="Z23">
        <v>-4207.4392779999998</v>
      </c>
      <c r="AA23">
        <f t="shared" si="10"/>
        <v>-29.009272647553527</v>
      </c>
      <c r="AC23">
        <v>-0.149113</v>
      </c>
      <c r="AD23">
        <f>ABS(AC23)</f>
        <v>0.149113</v>
      </c>
      <c r="AE23">
        <f t="shared" si="11"/>
        <v>3.7874701999999999E-3</v>
      </c>
      <c r="AF23">
        <v>-55141.357940000002</v>
      </c>
      <c r="AG23">
        <f t="shared" si="12"/>
        <v>-380.18627981202212</v>
      </c>
      <c r="AI23">
        <v>-0.14904899999999999</v>
      </c>
      <c r="AJ23">
        <f t="shared" si="13"/>
        <v>0.14904899999999999</v>
      </c>
      <c r="AK23">
        <f t="shared" si="14"/>
        <v>3.7858445999999998E-3</v>
      </c>
      <c r="AL23">
        <v>45196.082560000003</v>
      </c>
      <c r="AM23">
        <f t="shared" si="15"/>
        <v>311.61601985319942</v>
      </c>
      <c r="AN23">
        <f t="shared" si="16"/>
        <v>-39786.653503491354</v>
      </c>
      <c r="AO23">
        <f t="shared" si="17"/>
        <v>-5225.0967382400559</v>
      </c>
      <c r="AP23" s="5">
        <f t="shared" si="18"/>
        <v>-56192.162773572214</v>
      </c>
      <c r="AQ23">
        <f t="shared" si="19"/>
        <v>45062.643956487424</v>
      </c>
      <c r="AR23" s="2">
        <f t="shared" si="20"/>
        <v>-2.9611800772592831E-3</v>
      </c>
    </row>
    <row r="24" spans="2:44" x14ac:dyDescent="0.3">
      <c r="B24" s="7"/>
      <c r="C24">
        <f t="shared" si="21"/>
        <v>0.21047500000000005</v>
      </c>
      <c r="D24">
        <f t="shared" si="0"/>
        <v>5.3460650000000014E-3</v>
      </c>
      <c r="E24">
        <f>(((($C$2^2)*$F$2)-(($C$3^2)*$F$3))/(($C$3^2)-($C$2^2)))-((($C$2^2)*($C$3^2)*($F$2-$F$3))/((($C$3^2)-($C$2^2))*(C24^2)))+((($J$4*$J$2*$F$6)/(2*(1-$J$3)*LN($C$3/$C$2)))*(-LN($C$3/C24)+(((($C$2^2)*(($C$3^2)-(C24^2)))/((C24^2)*(($C$3^2)-($C$2^2))))*LN($C$3/$C$2))))</f>
        <v>-25074.223934026606</v>
      </c>
      <c r="F24">
        <f t="shared" si="1"/>
        <v>-172.88068833966665</v>
      </c>
      <c r="G24">
        <f>(((($C$2^2)*$F$2)-(($C$3^2)*$F$3))/(($C$3^2)-($C$2^2)))+((($C$2^2)*($C$3^2)*($F$2-$F$3))/((($C$3^2)-($C$2^2))*(C24^2)))+((($J$4*$J$2*$F$6)/(2*(1-$J$3)*LN($C$3/$C$2)))*(1-(LN($C$3/C24))-(((($C$2^2)*(($C$3^2)+(C24^2)))/((C24^2)*(($C$3^2)-($C$2^2))))*LN($C$3/$C$2))))</f>
        <v>23977.282290839779</v>
      </c>
      <c r="H24">
        <f t="shared" si="2"/>
        <v>165.31754194512419</v>
      </c>
      <c r="I24" s="5">
        <f>(($J$4*$J$2*$F$6)/(2*(1-$J$3)*LN($C$3/$C$2)))*(1-(2*LN($C$3/C24))-(((2*($C$2^2))/(($C$3^2)-($C$2^2)))*LN($C$3/$C$2)))</f>
        <v>-12277.354175027625</v>
      </c>
      <c r="J24">
        <f t="shared" si="3"/>
        <v>-84.649377239082753</v>
      </c>
      <c r="K24">
        <f>SQRT((1/2)*(((E24-G24)^2)+((G24-I24)^2)+((E24-I24)^2)))</f>
        <v>44069.313608389064</v>
      </c>
      <c r="L24">
        <f t="shared" si="4"/>
        <v>303.84722140636421</v>
      </c>
      <c r="P24">
        <v>-0.154192</v>
      </c>
      <c r="Q24">
        <f t="shared" si="5"/>
        <v>0.154192</v>
      </c>
      <c r="R24">
        <f t="shared" si="6"/>
        <v>3.9164767999999997E-3</v>
      </c>
      <c r="S24">
        <v>-38211.331810000003</v>
      </c>
      <c r="T24">
        <f t="shared" si="7"/>
        <v>-263.45785867867374</v>
      </c>
      <c r="U24" s="3"/>
      <c r="W24">
        <v>-0.15443899999999999</v>
      </c>
      <c r="X24">
        <f t="shared" si="8"/>
        <v>0.15443899999999999</v>
      </c>
      <c r="Y24">
        <f t="shared" si="9"/>
        <v>3.9227506000000002E-3</v>
      </c>
      <c r="Z24">
        <v>-1179.1404399999999</v>
      </c>
      <c r="AA24">
        <f t="shared" si="10"/>
        <v>-8.1298871483597512</v>
      </c>
      <c r="AC24">
        <v>-0.15416199999999999</v>
      </c>
      <c r="AD24">
        <f>ABS(AC24)</f>
        <v>0.15416199999999999</v>
      </c>
      <c r="AE24">
        <f t="shared" si="11"/>
        <v>3.9157148000000001E-3</v>
      </c>
      <c r="AF24">
        <v>-51076.420359999996</v>
      </c>
      <c r="AG24">
        <f t="shared" si="12"/>
        <v>-352.159521786043</v>
      </c>
      <c r="AI24">
        <v>-0.153916</v>
      </c>
      <c r="AJ24">
        <f t="shared" si="13"/>
        <v>0.153916</v>
      </c>
      <c r="AK24">
        <f t="shared" si="14"/>
        <v>3.9094663999999996E-3</v>
      </c>
      <c r="AL24">
        <v>44738.310960000003</v>
      </c>
      <c r="AM24">
        <f t="shared" si="15"/>
        <v>308.45979577549406</v>
      </c>
      <c r="AN24">
        <f t="shared" si="16"/>
        <v>-38646.74847072149</v>
      </c>
      <c r="AO24">
        <f t="shared" si="17"/>
        <v>-2276.0438827307262</v>
      </c>
      <c r="AP24" s="5">
        <f t="shared" si="18"/>
        <v>-52103.204885293024</v>
      </c>
      <c r="AQ24">
        <f t="shared" si="19"/>
        <v>44646.670340795965</v>
      </c>
      <c r="AR24" s="2">
        <f t="shared" si="20"/>
        <v>-2.052574548214425E-3</v>
      </c>
    </row>
    <row r="25" spans="2:44" x14ac:dyDescent="0.3">
      <c r="B25" s="7"/>
      <c r="C25">
        <f t="shared" si="21"/>
        <v>0.22175000000000006</v>
      </c>
      <c r="D25">
        <f t="shared" si="0"/>
        <v>5.6324500000000015E-3</v>
      </c>
      <c r="E25">
        <f>(((($C$2^2)*$F$2)-(($C$3^2)*$F$3))/(($C$3^2)-($C$2^2)))-((($C$2^2)*($C$3^2)*($F$2-$F$3))/((($C$3^2)-($C$2^2))*(C25^2)))+((($J$4*$J$2*$F$6)/(2*(1-$J$3)*LN($C$3/$C$2)))*(-LN($C$3/C25)+(((($C$2^2)*(($C$3^2)-(C25^2)))/((C25^2)*(($C$3^2)-($C$2^2))))*LN($C$3/$C$2))))</f>
        <v>-22476.185363556826</v>
      </c>
      <c r="F25">
        <f t="shared" si="1"/>
        <v>-154.96784295798739</v>
      </c>
      <c r="G25">
        <f>(((($C$2^2)*$F$2)-(($C$3^2)*$F$3))/(($C$3^2)-($C$2^2)))+((($C$2^2)*($C$3^2)*($F$2-$F$3))/((($C$3^2)-($C$2^2))*(C25^2)))+((($J$4*$J$2*$F$6)/(2*(1-$J$3)*LN($C$3/$C$2)))*(1-(LN($C$3/C25))-(((($C$2^2)*(($C$3^2)+(C25^2)))/((C25^2)*(($C$3^2)-($C$2^2))))*LN($C$3/$C$2))))</f>
        <v>28019.909044556101</v>
      </c>
      <c r="H25">
        <f t="shared" si="2"/>
        <v>193.1904722388673</v>
      </c>
      <c r="I25" s="5">
        <f>(($J$4*$J$2*$F$6)/(2*(1-$J$3)*LN($C$3/$C$2)))*(1-(2*LN($C$3/C25))-(((2*($C$2^2))/(($C$3^2)-($C$2^2)))*LN($C$3/$C$2)))</f>
        <v>-5636.6888508415332</v>
      </c>
      <c r="J25">
        <f t="shared" si="3"/>
        <v>-38.863601563660453</v>
      </c>
      <c r="K25">
        <f>SQRT((1/2)*(((E25-G25)^2)+((G25-I25)^2)+((E25-I25)^2)))</f>
        <v>44531.959170730908</v>
      </c>
      <c r="L25">
        <f t="shared" si="4"/>
        <v>307.03705027147265</v>
      </c>
      <c r="P25">
        <v>-0.158857</v>
      </c>
      <c r="Q25">
        <f t="shared" si="5"/>
        <v>0.158857</v>
      </c>
      <c r="R25">
        <f t="shared" si="6"/>
        <v>4.0349677999999998E-3</v>
      </c>
      <c r="S25">
        <v>-37093.735209999999</v>
      </c>
      <c r="T25">
        <f t="shared" si="7"/>
        <v>-255.75230137000355</v>
      </c>
      <c r="U25" s="3"/>
      <c r="W25">
        <v>-0.15870000000000001</v>
      </c>
      <c r="X25">
        <f t="shared" si="8"/>
        <v>0.15870000000000001</v>
      </c>
      <c r="Y25">
        <f t="shared" si="9"/>
        <v>4.03098E-3</v>
      </c>
      <c r="Z25">
        <v>1226.998347</v>
      </c>
      <c r="AA25">
        <f t="shared" si="10"/>
        <v>8.4598558016837746</v>
      </c>
      <c r="AC25">
        <v>-0.15890699999999999</v>
      </c>
      <c r="AD25">
        <f>ABS(AC25)</f>
        <v>0.15890699999999999</v>
      </c>
      <c r="AE25">
        <f t="shared" si="11"/>
        <v>4.0362378000000001E-3</v>
      </c>
      <c r="AF25">
        <v>-47252.634160000001</v>
      </c>
      <c r="AG25">
        <f t="shared" si="12"/>
        <v>-325.79544399607647</v>
      </c>
      <c r="AI25">
        <v>-0.15890899999999999</v>
      </c>
      <c r="AJ25">
        <f t="shared" si="13"/>
        <v>0.15890899999999999</v>
      </c>
      <c r="AK25">
        <f t="shared" si="14"/>
        <v>4.0362886000000001E-3</v>
      </c>
      <c r="AL25">
        <v>44391.530030000002</v>
      </c>
      <c r="AM25">
        <f t="shared" si="15"/>
        <v>306.0688254292449</v>
      </c>
      <c r="AN25">
        <f t="shared" si="16"/>
        <v>-37458.426110798493</v>
      </c>
      <c r="AO25">
        <f t="shared" si="17"/>
        <v>598.2273921887172</v>
      </c>
      <c r="AP25" s="5">
        <f t="shared" si="18"/>
        <v>-48040.61125045058</v>
      </c>
      <c r="AQ25">
        <f t="shared" si="19"/>
        <v>44305.914631576023</v>
      </c>
      <c r="AR25" s="2">
        <f t="shared" si="20"/>
        <v>-1.9323695072296853E-3</v>
      </c>
    </row>
    <row r="26" spans="2:44" x14ac:dyDescent="0.3">
      <c r="B26" s="7"/>
      <c r="C26">
        <f t="shared" ref="C26:C35" si="22">C25+$F$9</f>
        <v>0.23302500000000007</v>
      </c>
      <c r="D26">
        <f t="shared" si="0"/>
        <v>5.9188350000000016E-3</v>
      </c>
      <c r="E26">
        <f>(((($C$2^2)*$F$2)-(($C$3^2)*$F$3))/(($C$3^2)-($C$2^2)))-((($C$2^2)*($C$3^2)*($F$2-$F$3))/((($C$3^2)-($C$2^2))*(C26^2)))+((($J$4*$J$2*$F$6)/(2*(1-$J$3)*LN($C$3/$C$2)))*(-LN($C$3/C26)+(((($C$2^2)*(($C$3^2)-(C26^2)))/((C26^2)*(($C$3^2)-($C$2^2))))*LN($C$3/$C$2))))</f>
        <v>-19940.567771458005</v>
      </c>
      <c r="F26">
        <f t="shared" si="1"/>
        <v>-137.48537507217807</v>
      </c>
      <c r="G26">
        <f>(((($C$2^2)*$F$2)-(($C$3^2)*$F$3))/(($C$3^2)-($C$2^2)))+((($C$2^2)*($C$3^2)*($F$2-$F$3))/((($C$3^2)-($C$2^2))*(C26^2)))+((($J$4*$J$2*$F$6)/(2*(1-$J$3)*LN($C$3/$C$2)))*(1-(LN($C$3/C26))-(((($C$2^2)*(($C$3^2)+(C26^2)))/((C26^2)*(($C$3^2)-($C$2^2))))*LN($C$3/$C$2))))</f>
        <v>31795.541128304969</v>
      </c>
      <c r="H26">
        <f t="shared" si="2"/>
        <v>219.22253908461528</v>
      </c>
      <c r="I26" s="5">
        <f>(($J$4*$J$2*$F$6)/(2*(1-$J$3)*LN($C$3/$C$2)))*(1-(2*LN($C$3/C26))-(((2*($C$2^2))/(($C$3^2)-($C$2^2)))*LN($C$3/$C$2)))</f>
        <v>674.56082500615923</v>
      </c>
      <c r="J26">
        <f t="shared" si="3"/>
        <v>4.6509331678968833</v>
      </c>
      <c r="K26">
        <f>SQRT((1/2)*(((E26-G26)^2)+((G26-I26)^2)+((E26-I26)^2)))</f>
        <v>45111.66094356979</v>
      </c>
      <c r="L26">
        <f t="shared" si="4"/>
        <v>311.03395329761611</v>
      </c>
      <c r="P26">
        <v>-0.163997</v>
      </c>
      <c r="Q26">
        <f t="shared" si="5"/>
        <v>0.163997</v>
      </c>
      <c r="R26">
        <f t="shared" si="6"/>
        <v>4.1655238000000002E-3</v>
      </c>
      <c r="S26">
        <v>-35849.386870000002</v>
      </c>
      <c r="T26">
        <f t="shared" si="7"/>
        <v>-247.17282157754661</v>
      </c>
      <c r="U26" s="3"/>
      <c r="W26">
        <v>-0.16359000000000001</v>
      </c>
      <c r="X26">
        <f t="shared" si="8"/>
        <v>0.16359000000000001</v>
      </c>
      <c r="Y26">
        <f t="shared" si="9"/>
        <v>4.1551859999999999E-3</v>
      </c>
      <c r="Z26">
        <v>3744.904082</v>
      </c>
      <c r="AA26">
        <f t="shared" si="10"/>
        <v>25.82020473158547</v>
      </c>
      <c r="AC26">
        <v>-0.164608</v>
      </c>
      <c r="AD26">
        <f>ABS(AC26)</f>
        <v>0.164608</v>
      </c>
      <c r="AE26">
        <f t="shared" si="11"/>
        <v>4.1810431999999998E-3</v>
      </c>
      <c r="AF26">
        <v>-42938.326139999997</v>
      </c>
      <c r="AG26">
        <f t="shared" si="12"/>
        <v>-296.04933731020674</v>
      </c>
      <c r="AI26">
        <v>-0.16467100000000001</v>
      </c>
      <c r="AJ26">
        <f t="shared" si="13"/>
        <v>0.16467100000000001</v>
      </c>
      <c r="AK26">
        <f t="shared" si="14"/>
        <v>4.1826433999999999E-3</v>
      </c>
      <c r="AL26">
        <v>44037.995900000002</v>
      </c>
      <c r="AM26">
        <f t="shared" si="15"/>
        <v>303.63129340804346</v>
      </c>
      <c r="AN26">
        <f t="shared" si="16"/>
        <v>-36071.247142673936</v>
      </c>
      <c r="AO26">
        <f t="shared" si="17"/>
        <v>3743.611751506709</v>
      </c>
      <c r="AP26" s="5">
        <f t="shared" si="18"/>
        <v>-43508.047923008031</v>
      </c>
      <c r="AQ26">
        <f t="shared" si="19"/>
        <v>44007.092250034286</v>
      </c>
      <c r="AR26" s="2">
        <f t="shared" si="20"/>
        <v>-7.0224248832736298E-4</v>
      </c>
    </row>
    <row r="27" spans="2:44" x14ac:dyDescent="0.3">
      <c r="B27" s="7"/>
      <c r="C27">
        <f t="shared" si="22"/>
        <v>0.24430000000000007</v>
      </c>
      <c r="D27">
        <f t="shared" si="0"/>
        <v>6.2052200000000017E-3</v>
      </c>
      <c r="E27">
        <f>(((($C$2^2)*$F$2)-(($C$3^2)*$F$3))/(($C$3^2)-($C$2^2)))-((($C$2^2)*($C$3^2)*($F$2-$F$3))/((($C$3^2)-($C$2^2))*(C27^2)))+((($J$4*$J$2*$F$6)/(2*(1-$J$3)*LN($C$3/$C$2)))*(-LN($C$3/C27)+(((($C$2^2)*(($C$3^2)-(C27^2)))/((C27^2)*(($C$3^2)-($C$2^2))))*LN($C$3/$C$2))))</f>
        <v>-17470.239564016269</v>
      </c>
      <c r="F27">
        <f t="shared" si="1"/>
        <v>-120.45306164739964</v>
      </c>
      <c r="G27">
        <f>(((($C$2^2)*$F$2)-(($C$3^2)*$F$3))/(($C$3^2)-($C$2^2)))+((($C$2^2)*($C$3^2)*($F$2-$F$3))/((($C$3^2)-($C$2^2))*(C27^2)))+((($J$4*$J$2*$F$6)/(2*(1-$J$3)*LN($C$3/$C$2)))*(1-(LN($C$3/C27))-(((($C$2^2)*(($C$3^2)+(C27^2)))/((C27^2)*(($C$3^2)-($C$2^2))))*LN($C$3/$C$2))))</f>
        <v>35338.190017849272</v>
      </c>
      <c r="H27">
        <f t="shared" si="2"/>
        <v>243.64824335293568</v>
      </c>
      <c r="I27" s="5">
        <f>(($J$4*$J$2*$F$6)/(2*(1-$J$3)*LN($C$3/$C$2)))*(1-(2*LN($C$3/C27))-(((2*($C$2^2))/(($C$3^2)-($C$2^2)))*LN($C$3/$C$2)))</f>
        <v>6687.5379219922052</v>
      </c>
      <c r="J27">
        <f t="shared" si="3"/>
        <v>46.108950860995748</v>
      </c>
      <c r="K27">
        <f>SQRT((1/2)*(((E27-G27)^2)+((G27-I27)^2)+((E27-I27)^2)))</f>
        <v>45788.581073692316</v>
      </c>
      <c r="L27">
        <f t="shared" si="4"/>
        <v>315.7011533016709</v>
      </c>
      <c r="P27">
        <v>-0.168576</v>
      </c>
      <c r="Q27">
        <f t="shared" si="5"/>
        <v>0.168576</v>
      </c>
      <c r="R27">
        <f t="shared" si="6"/>
        <v>4.2818303999999996E-3</v>
      </c>
      <c r="S27">
        <v>-34735.949760000003</v>
      </c>
      <c r="T27">
        <f t="shared" si="7"/>
        <v>-239.4959429428898</v>
      </c>
      <c r="U27" s="3"/>
      <c r="W27">
        <v>-0.16855000000000001</v>
      </c>
      <c r="X27">
        <f t="shared" si="8"/>
        <v>0.16855000000000001</v>
      </c>
      <c r="Y27">
        <f t="shared" si="9"/>
        <v>4.2811699999999999E-3</v>
      </c>
      <c r="Z27">
        <v>6289.5659800000003</v>
      </c>
      <c r="AA27">
        <f t="shared" si="10"/>
        <v>43.365030911468615</v>
      </c>
      <c r="AC27">
        <v>-0.16874500000000001</v>
      </c>
      <c r="AD27">
        <f>ABS(AC27)</f>
        <v>0.16874500000000001</v>
      </c>
      <c r="AE27">
        <f t="shared" si="11"/>
        <v>4.2861230000000002E-3</v>
      </c>
      <c r="AF27">
        <v>-39804.159420000004</v>
      </c>
      <c r="AG27">
        <f t="shared" si="12"/>
        <v>-274.44001845948117</v>
      </c>
      <c r="AI27">
        <v>-0.16868</v>
      </c>
      <c r="AJ27">
        <f t="shared" si="13"/>
        <v>0.16868</v>
      </c>
      <c r="AK27">
        <f t="shared" si="14"/>
        <v>4.2844720000000001E-3</v>
      </c>
      <c r="AL27">
        <v>43863.347070000003</v>
      </c>
      <c r="AM27">
        <f t="shared" si="15"/>
        <v>302.42713211365759</v>
      </c>
      <c r="AN27">
        <f t="shared" si="16"/>
        <v>-35099.985546431315</v>
      </c>
      <c r="AO27">
        <f t="shared" si="17"/>
        <v>5833.3381100056722</v>
      </c>
      <c r="AP27" s="5">
        <f t="shared" si="18"/>
        <v>-40447.059968266454</v>
      </c>
      <c r="AQ27">
        <f t="shared" si="19"/>
        <v>43852.043491259341</v>
      </c>
      <c r="AR27" s="2">
        <f t="shared" si="20"/>
        <v>-2.5776629412755953E-4</v>
      </c>
    </row>
    <row r="28" spans="2:44" x14ac:dyDescent="0.3">
      <c r="B28" s="7"/>
      <c r="C28">
        <f t="shared" si="22"/>
        <v>0.25557500000000005</v>
      </c>
      <c r="D28">
        <f t="shared" si="0"/>
        <v>6.4916050000000019E-3</v>
      </c>
      <c r="E28">
        <f>(((($C$2^2)*$F$2)-(($C$3^2)*$F$3))/(($C$3^2)-($C$2^2)))-((($C$2^2)*($C$3^2)*($F$2-$F$3))/((($C$3^2)-($C$2^2))*(C28^2)))+((($J$4*$J$2*$F$6)/(2*(1-$J$3)*LN($C$3/$C$2)))*(-LN($C$3/C28)+(((($C$2^2)*(($C$3^2)-(C28^2)))/((C28^2)*(($C$3^2)-($C$2^2))))*LN($C$3/$C$2))))</f>
        <v>-15066.202490353993</v>
      </c>
      <c r="F28">
        <f t="shared" si="1"/>
        <v>-103.87780950071954</v>
      </c>
      <c r="G28">
        <f>(((($C$2^2)*$F$2)-(($C$3^2)*$F$3))/(($C$3^2)-($C$2^2)))+((($C$2^2)*($C$3^2)*($F$2-$F$3))/((($C$3^2)-($C$2^2))*(C28^2)))+((($J$4*$J$2*$F$6)/(2*(1-$J$3)*LN($C$3/$C$2)))*(1-(LN($C$3/C28))-(((($C$2^2)*(($C$3^2)+(C28^2)))/((C28^2)*(($C$3^2)-($C$2^2))))*LN($C$3/$C$2))))</f>
        <v>38675.782743625896</v>
      </c>
      <c r="H28">
        <f t="shared" si="2"/>
        <v>266.66013514060973</v>
      </c>
      <c r="I28" s="5">
        <f>(($J$4*$J$2*$F$6)/(2*(1-$J$3)*LN($C$3/$C$2)))*(1-(2*LN($C$3/C28))-(((2*($C$2^2))/(($C$3^2)-($C$2^2)))*LN($C$3/$C$2)))</f>
        <v>12429.167721431098</v>
      </c>
      <c r="J28">
        <f t="shared" si="3"/>
        <v>85.69609479534985</v>
      </c>
      <c r="K28">
        <f>SQRT((1/2)*(((E28-G28)^2)+((G28-I28)^2)+((E28-I28)^2)))</f>
        <v>46546.112405311214</v>
      </c>
      <c r="L28">
        <f t="shared" si="4"/>
        <v>320.92414797515386</v>
      </c>
      <c r="P28">
        <v>-0.17374400000000001</v>
      </c>
      <c r="Q28">
        <f t="shared" si="5"/>
        <v>0.17374400000000001</v>
      </c>
      <c r="R28">
        <f t="shared" si="6"/>
        <v>4.4130975999999997E-3</v>
      </c>
      <c r="S28">
        <v>-33484.183230000002</v>
      </c>
      <c r="T28">
        <f t="shared" si="7"/>
        <v>-230.86531653082827</v>
      </c>
      <c r="U28" s="3"/>
      <c r="W28">
        <v>-0.173703</v>
      </c>
      <c r="X28">
        <f t="shared" si="8"/>
        <v>0.173703</v>
      </c>
      <c r="Y28">
        <f t="shared" si="9"/>
        <v>4.4120562000000002E-3</v>
      </c>
      <c r="Z28">
        <v>8718.4104320000006</v>
      </c>
      <c r="AA28">
        <f t="shared" si="10"/>
        <v>60.111323910867135</v>
      </c>
      <c r="AC28">
        <v>-0.17350499999999999</v>
      </c>
      <c r="AD28">
        <f>ABS(AC28)</f>
        <v>0.17350499999999999</v>
      </c>
      <c r="AE28">
        <f t="shared" si="11"/>
        <v>4.407027E-3</v>
      </c>
      <c r="AF28">
        <v>-36401.173190000001</v>
      </c>
      <c r="AG28">
        <f t="shared" si="12"/>
        <v>-250.97725433163714</v>
      </c>
      <c r="AI28">
        <v>-0.17369000000000001</v>
      </c>
      <c r="AJ28">
        <f t="shared" si="13"/>
        <v>0.17369000000000001</v>
      </c>
      <c r="AK28">
        <f t="shared" si="14"/>
        <v>4.4117260000000004E-3</v>
      </c>
      <c r="AL28">
        <v>43664.238109999998</v>
      </c>
      <c r="AM28">
        <f t="shared" si="15"/>
        <v>301.05432415956238</v>
      </c>
      <c r="AN28">
        <f t="shared" si="16"/>
        <v>-33882.854098178097</v>
      </c>
      <c r="AO28">
        <f t="shared" si="17"/>
        <v>8340.8047186892436</v>
      </c>
      <c r="AP28" s="5">
        <f t="shared" si="18"/>
        <v>-36722.461911329665</v>
      </c>
      <c r="AQ28">
        <f t="shared" si="19"/>
        <v>43712.691153622116</v>
      </c>
      <c r="AR28" s="2">
        <f t="shared" si="20"/>
        <v>1.1084433912301609E-3</v>
      </c>
    </row>
    <row r="29" spans="2:44" x14ac:dyDescent="0.3">
      <c r="B29" s="7"/>
      <c r="C29">
        <f t="shared" si="22"/>
        <v>0.26685000000000003</v>
      </c>
      <c r="D29">
        <f t="shared" si="0"/>
        <v>6.7779900000000011E-3</v>
      </c>
      <c r="E29">
        <f>(((($C$2^2)*$F$2)-(($C$3^2)*$F$3))/(($C$3^2)-($C$2^2)))-((($C$2^2)*($C$3^2)*($F$2-$F$3))/((($C$3^2)-($C$2^2))*(C29^2)))+((($J$4*$J$2*$F$6)/(2*(1-$J$3)*LN($C$3/$C$2)))*(-LN($C$3/C29)+(((($C$2^2)*(($C$3^2)-(C29^2)))/((C29^2)*(($C$3^2)-($C$2^2))))*LN($C$3/$C$2))))</f>
        <v>-12728.213091195241</v>
      </c>
      <c r="F29">
        <f t="shared" si="1"/>
        <v>-87.757940039519397</v>
      </c>
      <c r="G29">
        <f>(((($C$2^2)*$F$2)-(($C$3^2)*$F$3))/(($C$3^2)-($C$2^2)))+((($C$2^2)*($C$3^2)*($F$2-$F$3))/((($C$3^2)-($C$2^2))*(C29^2)))+((($J$4*$J$2*$F$6)/(2*(1-$J$3)*LN($C$3/$C$2)))*(1-(LN($C$3/C29))-(((($C$2^2)*(($C$3^2)+(C29^2)))/((C29^2)*(($C$3^2)-($C$2^2))))*LN($C$3/$C$2))))</f>
        <v>41831.512189251502</v>
      </c>
      <c r="H29">
        <f t="shared" si="2"/>
        <v>288.418123751103</v>
      </c>
      <c r="I29" s="5">
        <f>(($J$4*$J$2*$F$6)/(2*(1-$J$3)*LN($C$3/$C$2)))*(1-(2*LN($C$3/C29))-(((2*($C$2^2))/(($C$3^2)-($C$2^2)))*LN($C$3/$C$2)))</f>
        <v>17922.886566215453</v>
      </c>
      <c r="J29">
        <f t="shared" si="3"/>
        <v>123.57395286704326</v>
      </c>
      <c r="K29">
        <f>SQRT((1/2)*(((E29-G29)^2)+((G29-I29)^2)+((E29-I29)^2)))</f>
        <v>47370.222250211351</v>
      </c>
      <c r="L29">
        <f t="shared" si="4"/>
        <v>326.60618533865096</v>
      </c>
      <c r="P29">
        <v>-0.17849599999999999</v>
      </c>
      <c r="Q29">
        <f t="shared" si="5"/>
        <v>0.17849599999999999</v>
      </c>
      <c r="R29">
        <f t="shared" si="6"/>
        <v>4.5337983999999996E-3</v>
      </c>
      <c r="S29">
        <v>-32328.225839999999</v>
      </c>
      <c r="T29">
        <f t="shared" si="7"/>
        <v>-222.89527088553388</v>
      </c>
      <c r="U29" s="3"/>
      <c r="W29">
        <v>-0.178453</v>
      </c>
      <c r="X29">
        <f t="shared" si="8"/>
        <v>0.178453</v>
      </c>
      <c r="Y29">
        <f t="shared" si="9"/>
        <v>4.5327062000000001E-3</v>
      </c>
      <c r="Z29">
        <v>10951.016610000001</v>
      </c>
      <c r="AA29">
        <f t="shared" si="10"/>
        <v>75.504601639405365</v>
      </c>
      <c r="AC29">
        <v>-0.17846300000000001</v>
      </c>
      <c r="AD29">
        <f>ABS(AC29)</f>
        <v>0.17846300000000001</v>
      </c>
      <c r="AE29">
        <f t="shared" si="11"/>
        <v>4.5329602E-3</v>
      </c>
      <c r="AF29">
        <v>-32860.482770000002</v>
      </c>
      <c r="AG29">
        <f t="shared" si="12"/>
        <v>-226.56505323549081</v>
      </c>
      <c r="AI29">
        <v>-0.17843300000000001</v>
      </c>
      <c r="AJ29">
        <f t="shared" si="13"/>
        <v>0.17843300000000001</v>
      </c>
      <c r="AK29">
        <f t="shared" si="14"/>
        <v>4.5321982000000004E-3</v>
      </c>
      <c r="AL29">
        <v>43555.172550000003</v>
      </c>
      <c r="AM29">
        <f t="shared" si="15"/>
        <v>300.30234359431893</v>
      </c>
      <c r="AN29">
        <f t="shared" si="16"/>
        <v>-32730.042920672015</v>
      </c>
      <c r="AO29">
        <f t="shared" si="17"/>
        <v>10616.392749351569</v>
      </c>
      <c r="AP29" s="5">
        <f t="shared" si="18"/>
        <v>-33294.06270316126</v>
      </c>
      <c r="AQ29">
        <f t="shared" si="19"/>
        <v>43631.179801018705</v>
      </c>
      <c r="AR29" s="2">
        <f t="shared" si="20"/>
        <v>1.7420397835982266E-3</v>
      </c>
    </row>
    <row r="30" spans="2:44" x14ac:dyDescent="0.3">
      <c r="B30" s="7"/>
      <c r="C30">
        <f t="shared" si="22"/>
        <v>0.27812500000000001</v>
      </c>
      <c r="D30">
        <f t="shared" si="0"/>
        <v>7.0643750000000003E-3</v>
      </c>
      <c r="E30">
        <f>(((($C$2^2)*$F$2)-(($C$3^2)*$F$3))/(($C$3^2)-($C$2^2)))-((($C$2^2)*($C$3^2)*($F$2-$F$3))/((($C$3^2)-($C$2^2))*(C30^2)))+((($J$4*$J$2*$F$6)/(2*(1-$J$3)*LN($C$3/$C$2)))*(-LN($C$3/C30)+(((($C$2^2)*(($C$3^2)-(C30^2)))/((C30^2)*(($C$3^2)-($C$2^2))))*LN($C$3/$C$2))))</f>
        <v>-10455.205744562751</v>
      </c>
      <c r="F30">
        <f t="shared" si="1"/>
        <v>-72.086106058899773</v>
      </c>
      <c r="G30">
        <f>(((($C$2^2)*$F$2)-(($C$3^2)*$F$3))/(($C$3^2)-($C$2^2)))+((($C$2^2)*($C$3^2)*($F$2-$F$3))/((($C$3^2)-($C$2^2))*(C30^2)))+((($J$4*$J$2*$F$6)/(2*(1-$J$3)*LN($C$3/$C$2)))*(1-(LN($C$3/C30))-(((($C$2^2)*(($C$3^2)+(C30^2)))/((C30^2)*(($C$3^2)-($C$2^2))))*LN($C$3/$C$2))))</f>
        <v>44824.838050155704</v>
      </c>
      <c r="H30">
        <f t="shared" si="2"/>
        <v>309.05637906140174</v>
      </c>
      <c r="I30" s="5">
        <f>(($J$4*$J$2*$F$6)/(2*(1-$J$3)*LN($C$3/$C$2)))*(1-(2*LN($C$3/C30))-(((2*($C$2^2))/(($C$3^2)-($C$2^2)))*LN($C$3/$C$2)))</f>
        <v>23189.219773752149</v>
      </c>
      <c r="J30">
        <f t="shared" si="3"/>
        <v>159.8840421579616</v>
      </c>
      <c r="K30">
        <f>SQRT((1/2)*(((E30-G30)^2)+((G30-I30)^2)+((E30-I30)^2)))</f>
        <v>48248.992676561014</v>
      </c>
      <c r="L30">
        <f t="shared" si="4"/>
        <v>332.66509414474592</v>
      </c>
      <c r="P30">
        <v>-0.183391</v>
      </c>
      <c r="Q30">
        <f t="shared" ref="Q30:Q61" si="23">ABS(P30)</f>
        <v>0.183391</v>
      </c>
      <c r="R30">
        <f t="shared" si="6"/>
        <v>4.6581314000000004E-3</v>
      </c>
      <c r="S30">
        <v>-31147.582020000002</v>
      </c>
      <c r="T30">
        <f t="shared" si="7"/>
        <v>-214.75501829695474</v>
      </c>
      <c r="U30" s="3"/>
      <c r="W30">
        <v>-0.18365699999999999</v>
      </c>
      <c r="X30">
        <f t="shared" si="8"/>
        <v>0.18365699999999999</v>
      </c>
      <c r="Y30">
        <f t="shared" si="9"/>
        <v>4.6648877999999998E-3</v>
      </c>
      <c r="Z30">
        <v>13210.207420000001</v>
      </c>
      <c r="AA30">
        <f t="shared" si="10"/>
        <v>91.081173953311819</v>
      </c>
      <c r="AC30">
        <v>-0.183506</v>
      </c>
      <c r="AD30">
        <f t="shared" ref="AD30:AD61" si="24">ABS(AC30)</f>
        <v>0.183506</v>
      </c>
      <c r="AE30">
        <f t="shared" si="11"/>
        <v>4.6610523999999999E-3</v>
      </c>
      <c r="AF30">
        <v>-29453.209019999998</v>
      </c>
      <c r="AG30">
        <f t="shared" si="12"/>
        <v>-203.07272769785718</v>
      </c>
      <c r="AI30">
        <v>-0.18287</v>
      </c>
      <c r="AJ30">
        <f t="shared" si="13"/>
        <v>0.18287</v>
      </c>
      <c r="AK30">
        <f t="shared" si="14"/>
        <v>4.6448979999999997E-3</v>
      </c>
      <c r="AL30">
        <v>43464.821770000002</v>
      </c>
      <c r="AM30">
        <f t="shared" si="15"/>
        <v>299.67939689497047</v>
      </c>
      <c r="AN30">
        <f t="shared" si="16"/>
        <v>-31653.315200227327</v>
      </c>
      <c r="AO30">
        <f t="shared" si="17"/>
        <v>12665.356316760572</v>
      </c>
      <c r="AP30" s="5">
        <f t="shared" si="18"/>
        <v>-30168.371415307563</v>
      </c>
      <c r="AQ30">
        <f t="shared" si="19"/>
        <v>43595.171375394253</v>
      </c>
      <c r="AR30" s="2">
        <f t="shared" si="20"/>
        <v>2.9900009859307958E-3</v>
      </c>
    </row>
    <row r="31" spans="2:44" x14ac:dyDescent="0.3">
      <c r="B31" s="7"/>
      <c r="C31">
        <f t="shared" si="22"/>
        <v>0.28939999999999999</v>
      </c>
      <c r="D31">
        <f t="shared" si="0"/>
        <v>7.3507599999999996E-3</v>
      </c>
      <c r="E31">
        <f>(((($C$2^2)*$F$2)-(($C$3^2)*$F$3))/(($C$3^2)-($C$2^2)))-((($C$2^2)*($C$3^2)*($F$2-$F$3))/((($C$3^2)-($C$2^2))*(C31^2)))+((($J$4*$J$2*$F$6)/(2*(1-$J$3)*LN($C$3/$C$2)))*(-LN($C$3/C31)+(((($C$2^2)*(($C$3^2)-(C31^2)))/((C31^2)*(($C$3^2)-($C$2^2))))*LN($C$3/$C$2))))</f>
        <v>-8245.5829175298368</v>
      </c>
      <c r="F31">
        <f t="shared" si="1"/>
        <v>-56.851292957063301</v>
      </c>
      <c r="G31">
        <f>(((($C$2^2)*$F$2)-(($C$3^2)*$F$3))/(($C$3^2)-($C$2^2)))+((($C$2^2)*($C$3^2)*($F$2-$F$3))/((($C$3^2)-($C$2^2))*(C31^2)))+((($J$4*$J$2*$F$6)/(2*(1-$J$3)*LN($C$3/$C$2)))*(1-(LN($C$3/C31))-(((($C$2^2)*(($C$3^2)+(C31^2)))/((C31^2)*(($C$3^2)-($C$2^2))))*LN($C$3/$C$2))))</f>
        <v>47672.240083275414</v>
      </c>
      <c r="H31">
        <f t="shared" si="2"/>
        <v>328.68852499583625</v>
      </c>
      <c r="I31" s="5">
        <f>(($J$4*$J$2*$F$6)/(2*(1-$J$3)*LN($C$3/$C$2)))*(1-(2*LN($C$3/C31))-(((2*($C$2^2))/(($C$3^2)-($C$2^2)))*LN($C$3/$C$2)))</f>
        <v>28246.244633904775</v>
      </c>
      <c r="J31">
        <f t="shared" si="3"/>
        <v>194.75100119423263</v>
      </c>
      <c r="K31">
        <f>SQRT((1/2)*(((E31-G31)^2)+((G31-I31)^2)+((E31-I31)^2)))</f>
        <v>49172.277282997558</v>
      </c>
      <c r="L31">
        <f t="shared" si="4"/>
        <v>339.03091741864438</v>
      </c>
      <c r="P31">
        <v>-0.18840899999999999</v>
      </c>
      <c r="Q31">
        <f t="shared" si="23"/>
        <v>0.18840899999999999</v>
      </c>
      <c r="R31">
        <f t="shared" si="6"/>
        <v>4.7855885999999997E-3</v>
      </c>
      <c r="S31">
        <v>-29935.374250000001</v>
      </c>
      <c r="T31">
        <f t="shared" si="7"/>
        <v>-206.39713993391189</v>
      </c>
      <c r="U31" s="3"/>
      <c r="W31">
        <v>-0.18823300000000001</v>
      </c>
      <c r="X31">
        <f t="shared" si="8"/>
        <v>0.18823300000000001</v>
      </c>
      <c r="Y31">
        <f t="shared" si="9"/>
        <v>4.7811182000000001E-3</v>
      </c>
      <c r="Z31">
        <v>15198.049950000001</v>
      </c>
      <c r="AA31">
        <f t="shared" si="10"/>
        <v>104.78686573469956</v>
      </c>
      <c r="AC31">
        <v>-0.18804199999999999</v>
      </c>
      <c r="AD31">
        <f t="shared" si="24"/>
        <v>0.18804199999999999</v>
      </c>
      <c r="AE31">
        <f t="shared" si="11"/>
        <v>4.7762667999999998E-3</v>
      </c>
      <c r="AF31">
        <v>-26382.532950000001</v>
      </c>
      <c r="AG31">
        <f t="shared" si="12"/>
        <v>-181.90116146926712</v>
      </c>
      <c r="AI31">
        <v>-0.18838199999999999</v>
      </c>
      <c r="AJ31">
        <f t="shared" si="13"/>
        <v>0.18838199999999999</v>
      </c>
      <c r="AK31">
        <f t="shared" si="14"/>
        <v>4.7849028E-3</v>
      </c>
      <c r="AL31">
        <v>43427.798360000001</v>
      </c>
      <c r="AM31">
        <f t="shared" si="15"/>
        <v>299.42412946885503</v>
      </c>
      <c r="AN31">
        <f t="shared" si="16"/>
        <v>-30320.518800662256</v>
      </c>
      <c r="AO31">
        <f t="shared" si="17"/>
        <v>15111.575726338941</v>
      </c>
      <c r="AP31" s="5">
        <f t="shared" si="18"/>
        <v>-26389.35560616411</v>
      </c>
      <c r="AQ31">
        <f t="shared" si="19"/>
        <v>43599.63622920082</v>
      </c>
      <c r="AR31" s="2">
        <f t="shared" si="20"/>
        <v>3.9412684155775328E-3</v>
      </c>
    </row>
    <row r="32" spans="2:44" x14ac:dyDescent="0.3">
      <c r="B32" s="7"/>
      <c r="C32">
        <f t="shared" si="22"/>
        <v>0.30067499999999997</v>
      </c>
      <c r="D32">
        <f t="shared" si="0"/>
        <v>7.6371449999999988E-3</v>
      </c>
      <c r="E32">
        <f>(((($C$2^2)*$F$2)-(($C$3^2)*$F$3))/(($C$3^2)-($C$2^2)))-((($C$2^2)*($C$3^2)*($F$2-$F$3))/((($C$3^2)-($C$2^2))*(C32^2)))+((($J$4*$J$2*$F$6)/(2*(1-$J$3)*LN($C$3/$C$2)))*(-LN($C$3/C32)+(((($C$2^2)*(($C$3^2)-(C32^2)))/((C32^2)*(($C$3^2)-($C$2^2))))*LN($C$3/$C$2))))</f>
        <v>-6097.4153929175563</v>
      </c>
      <c r="F32">
        <f t="shared" si="1"/>
        <v>-42.040199249795357</v>
      </c>
      <c r="G32">
        <f>(((($C$2^2)*$F$2)-(($C$3^2)*$F$3))/(($C$3^2)-($C$2^2)))+((($C$2^2)*($C$3^2)*($F$2-$F$3))/((($C$3^2)-($C$2^2))*(C32^2)))+((($J$4*$J$2*$F$6)/(2*(1-$J$3)*LN($C$3/$C$2)))*(1-(LN($C$3/C32))-(((($C$2^2)*(($C$3^2)+(C32^2)))/((C32^2)*(($C$3^2)-($C$2^2))))*LN($C$3/$C$2))))</f>
        <v>50387.792791436121</v>
      </c>
      <c r="H32">
        <f t="shared" si="2"/>
        <v>347.41160183541041</v>
      </c>
      <c r="I32" s="5">
        <f>(($J$4*$J$2*$F$6)/(2*(1-$J$3)*LN($C$3/$C$2)))*(1-(2*LN($C$3/C32))-(((2*($C$2^2))/(($C$3^2)-($C$2^2)))*LN($C$3/$C$2)))</f>
        <v>33109.964866677758</v>
      </c>
      <c r="J32">
        <f t="shared" si="3"/>
        <v>228.28517174107469</v>
      </c>
      <c r="K32">
        <f>SQRT((1/2)*(((E32-G32)^2)+((G32-I32)^2)+((E32-I32)^2)))</f>
        <v>50131.431000161167</v>
      </c>
      <c r="L32">
        <f t="shared" si="4"/>
        <v>345.6440495053277</v>
      </c>
      <c r="P32">
        <v>-0.193379</v>
      </c>
      <c r="Q32">
        <f t="shared" si="23"/>
        <v>0.193379</v>
      </c>
      <c r="R32">
        <f t="shared" si="6"/>
        <v>4.9118266000000004E-3</v>
      </c>
      <c r="S32">
        <v>-28751.526109999999</v>
      </c>
      <c r="T32">
        <f t="shared" si="7"/>
        <v>-198.23479433664306</v>
      </c>
      <c r="U32" s="3"/>
      <c r="W32">
        <v>-0.19292400000000001</v>
      </c>
      <c r="X32">
        <f t="shared" si="8"/>
        <v>0.19292400000000001</v>
      </c>
      <c r="Y32">
        <f t="shared" si="9"/>
        <v>4.9002695999999998E-3</v>
      </c>
      <c r="Z32">
        <v>17089.341670000002</v>
      </c>
      <c r="AA32">
        <f t="shared" si="10"/>
        <v>117.8268631146785</v>
      </c>
      <c r="AC32">
        <v>-0.194017</v>
      </c>
      <c r="AD32">
        <f t="shared" si="24"/>
        <v>0.194017</v>
      </c>
      <c r="AE32">
        <f t="shared" si="11"/>
        <v>4.9280317999999997E-3</v>
      </c>
      <c r="AF32">
        <v>-22537.324329999999</v>
      </c>
      <c r="AG32">
        <f t="shared" si="12"/>
        <v>-155.38938129276826</v>
      </c>
      <c r="AI32">
        <v>-0.193714</v>
      </c>
      <c r="AJ32">
        <f t="shared" si="13"/>
        <v>0.193714</v>
      </c>
      <c r="AK32">
        <f t="shared" si="14"/>
        <v>4.9203355999999998E-3</v>
      </c>
      <c r="AL32">
        <v>43415.34</v>
      </c>
      <c r="AM32">
        <f t="shared" si="15"/>
        <v>299.33823210038406</v>
      </c>
      <c r="AN32">
        <f t="shared" si="16"/>
        <v>-29038.547578925809</v>
      </c>
      <c r="AO32">
        <f t="shared" si="17"/>
        <v>17381.434982598206</v>
      </c>
      <c r="AP32" s="5">
        <f t="shared" si="18"/>
        <v>-22837.5251281684</v>
      </c>
      <c r="AQ32">
        <f t="shared" si="19"/>
        <v>43651.072225309807</v>
      </c>
      <c r="AR32" s="2">
        <f t="shared" si="20"/>
        <v>5.4003765152217161E-3</v>
      </c>
    </row>
    <row r="33" spans="2:44" x14ac:dyDescent="0.3">
      <c r="B33" s="7"/>
      <c r="C33">
        <f t="shared" si="22"/>
        <v>0.31194999999999995</v>
      </c>
      <c r="D33">
        <f t="shared" si="0"/>
        <v>7.9235299999999981E-3</v>
      </c>
      <c r="E33">
        <f>(((($C$2^2)*$F$2)-(($C$3^2)*$F$3))/(($C$3^2)-($C$2^2)))-((($C$2^2)*($C$3^2)*($F$2-$F$3))/((($C$3^2)-($C$2^2))*(C33^2)))+((($J$4*$J$2*$F$6)/(2*(1-$J$3)*LN($C$3/$C$2)))*(-LN($C$3/C33)+(((($C$2^2)*(($C$3^2)-(C33^2)))/((C33^2)*(($C$3^2)-($C$2^2))))*LN($C$3/$C$2))))</f>
        <v>-4008.5807847470637</v>
      </c>
      <c r="F33">
        <f t="shared" si="1"/>
        <v>-27.638191600889375</v>
      </c>
      <c r="G33">
        <f>(((($C$2^2)*$F$2)-(($C$3^2)*$F$3))/(($C$3^2)-($C$2^2)))+((($C$2^2)*($C$3^2)*($F$2-$F$3))/((($C$3^2)-($C$2^2))*(C33^2)))+((($J$4*$J$2*$F$6)/(2*(1-$J$3)*LN($C$3/$C$2)))*(1-(LN($C$3/C33))-(((($C$2^2)*(($C$3^2)+(C33^2)))/((C33^2)*(($C$3^2)-($C$2^2))))*LN($C$3/$C$2))))</f>
        <v>52983.609428094576</v>
      </c>
      <c r="H33">
        <f t="shared" si="2"/>
        <v>365.30912752273906</v>
      </c>
      <c r="I33" s="5">
        <f>(($J$4*$J$2*$F$6)/(2*(1-$J$3)*LN($C$3/$C$2)))*(1-(2*LN($C$3/C33))-(((2*($C$2^2))/(($C$3^2)-($C$2^2)))*LN($C$3/$C$2)))</f>
        <v>37794.616111506708</v>
      </c>
      <c r="J33">
        <f t="shared" si="3"/>
        <v>260.58470507730937</v>
      </c>
      <c r="K33">
        <f>SQRT((1/2)*(((E33-G33)^2)+((G33-I33)^2)+((E33-I33)^2)))</f>
        <v>51119.089066487846</v>
      </c>
      <c r="L33">
        <f t="shared" si="4"/>
        <v>352.45371216129013</v>
      </c>
      <c r="P33">
        <v>-0.19803299999999999</v>
      </c>
      <c r="Q33">
        <f t="shared" si="23"/>
        <v>0.19803299999999999</v>
      </c>
      <c r="R33">
        <f t="shared" si="6"/>
        <v>5.0300381999999998E-3</v>
      </c>
      <c r="S33">
        <v>-27646.06308</v>
      </c>
      <c r="T33">
        <f t="shared" si="7"/>
        <v>-190.61289504822258</v>
      </c>
      <c r="U33" s="3"/>
      <c r="W33">
        <v>-0.19795299999999999</v>
      </c>
      <c r="X33">
        <f t="shared" si="8"/>
        <v>0.19795299999999999</v>
      </c>
      <c r="Y33">
        <f t="shared" si="9"/>
        <v>5.0280061999999999E-3</v>
      </c>
      <c r="Z33">
        <v>19115.778480000001</v>
      </c>
      <c r="AA33">
        <f t="shared" si="10"/>
        <v>131.79865308957082</v>
      </c>
      <c r="AC33">
        <v>-0.19803399999999999</v>
      </c>
      <c r="AD33">
        <f t="shared" si="24"/>
        <v>0.19803399999999999</v>
      </c>
      <c r="AE33">
        <f t="shared" si="11"/>
        <v>5.0300635999999998E-3</v>
      </c>
      <c r="AF33">
        <v>-19952.114979999998</v>
      </c>
      <c r="AG33">
        <f t="shared" si="12"/>
        <v>-137.5649902724887</v>
      </c>
      <c r="AI33">
        <v>-0.198097</v>
      </c>
      <c r="AJ33">
        <f t="shared" si="13"/>
        <v>0.198097</v>
      </c>
      <c r="AK33">
        <f t="shared" si="14"/>
        <v>5.0316637999999999E-3</v>
      </c>
      <c r="AL33">
        <v>43458.305970000001</v>
      </c>
      <c r="AM33">
        <f t="shared" si="15"/>
        <v>299.63447203539965</v>
      </c>
      <c r="AN33">
        <f t="shared" si="16"/>
        <v>-27991.461469159927</v>
      </c>
      <c r="AO33">
        <f t="shared" si="17"/>
        <v>19181.557888534629</v>
      </c>
      <c r="AP33" s="5">
        <f t="shared" si="18"/>
        <v>-19990.316112466106</v>
      </c>
      <c r="AQ33">
        <f t="shared" si="19"/>
        <v>43724.980246368585</v>
      </c>
      <c r="AR33" s="2">
        <f t="shared" si="20"/>
        <v>6.0988998706461624E-3</v>
      </c>
    </row>
    <row r="34" spans="2:44" x14ac:dyDescent="0.3">
      <c r="B34" s="7"/>
      <c r="C34">
        <f t="shared" si="22"/>
        <v>0.32322499999999993</v>
      </c>
      <c r="D34">
        <f t="shared" si="0"/>
        <v>8.2099149999999982E-3</v>
      </c>
      <c r="E34">
        <f>(((($C$2^2)*$F$2)-(($C$3^2)*$F$3))/(($C$3^2)-($C$2^2)))-((($C$2^2)*($C$3^2)*($F$2-$F$3))/((($C$3^2)-($C$2^2))*(C34^2)))+((($J$4*$J$2*$F$6)/(2*(1-$J$3)*LN($C$3/$C$2)))*(-LN($C$3/C34)+(((($C$2^2)*(($C$3^2)-(C34^2)))/((C34^2)*(($C$3^2)-($C$2^2))))*LN($C$3/$C$2))))</f>
        <v>-1976.8593480761463</v>
      </c>
      <c r="F34">
        <f t="shared" si="1"/>
        <v>-13.629965407716062</v>
      </c>
      <c r="G34">
        <f>(((($C$2^2)*$F$2)-(($C$3^2)*$F$3))/(($C$3^2)-($C$2^2)))+((($C$2^2)*($C$3^2)*($F$2-$F$3))/((($C$3^2)-($C$2^2))*(C34^2)))+((($J$4*$J$2*$F$6)/(2*(1-$J$3)*LN($C$3/$C$2)))*(1-(LN($C$3/C34))-(((($C$2^2)*(($C$3^2)+(C34^2)))/((C34^2)*(($C$3^2)-($C$2^2))))*LN($C$3/$C$2))))</f>
        <v>55470.18903134478</v>
      </c>
      <c r="H34">
        <f t="shared" si="2"/>
        <v>382.4534903772921</v>
      </c>
      <c r="I34" s="5">
        <f>(($J$4*$J$2*$F$6)/(2*(1-$J$3)*LN($C$3/$C$2)))*(1-(2*LN($C$3/C34))-(((2*($C$2^2))/(($C$3^2)-($C$2^2)))*LN($C$3/$C$2)))</f>
        <v>42312.917151427828</v>
      </c>
      <c r="J34">
        <f t="shared" si="3"/>
        <v>291.7372941250357</v>
      </c>
      <c r="K34">
        <f>SQRT((1/2)*(((E34-G34)^2)+((G34-I34)^2)+((E34-I34)^2)))</f>
        <v>52128.981733799468</v>
      </c>
      <c r="L34">
        <f t="shared" si="4"/>
        <v>359.41667699455417</v>
      </c>
      <c r="P34">
        <v>-0.203431</v>
      </c>
      <c r="Q34">
        <f t="shared" si="23"/>
        <v>0.203431</v>
      </c>
      <c r="R34">
        <f t="shared" si="6"/>
        <v>5.1671473999999997E-3</v>
      </c>
      <c r="S34">
        <v>-26382.171409999999</v>
      </c>
      <c r="T34">
        <f t="shared" si="7"/>
        <v>-181.89866873871532</v>
      </c>
      <c r="U34" s="3"/>
      <c r="W34">
        <v>-0.203101</v>
      </c>
      <c r="X34">
        <f t="shared" si="8"/>
        <v>0.203101</v>
      </c>
      <c r="Y34">
        <f t="shared" si="9"/>
        <v>5.1587654000000002E-3</v>
      </c>
      <c r="Z34">
        <v>21055.09751</v>
      </c>
      <c r="AA34">
        <f t="shared" si="10"/>
        <v>145.16978711544351</v>
      </c>
      <c r="AC34">
        <v>-0.202483</v>
      </c>
      <c r="AD34">
        <f t="shared" si="24"/>
        <v>0.202483</v>
      </c>
      <c r="AE34">
        <f t="shared" si="11"/>
        <v>5.1430681999999998E-3</v>
      </c>
      <c r="AF34">
        <v>-17231.509849999999</v>
      </c>
      <c r="AG34">
        <f t="shared" si="12"/>
        <v>-118.80707821058995</v>
      </c>
      <c r="AI34">
        <v>-0.20346600000000001</v>
      </c>
      <c r="AJ34">
        <f t="shared" si="13"/>
        <v>0.20346600000000001</v>
      </c>
      <c r="AK34">
        <f t="shared" si="14"/>
        <v>5.1680364000000001E-3</v>
      </c>
      <c r="AL34">
        <v>43520.792739999997</v>
      </c>
      <c r="AM34">
        <f t="shared" si="15"/>
        <v>300.06530314858367</v>
      </c>
      <c r="AN34">
        <f t="shared" si="16"/>
        <v>-26718.39522450724</v>
      </c>
      <c r="AO34">
        <f t="shared" si="17"/>
        <v>21311.570260110497</v>
      </c>
      <c r="AP34" s="5">
        <f t="shared" si="18"/>
        <v>-16587.237496237543</v>
      </c>
      <c r="AQ34">
        <f t="shared" si="19"/>
        <v>43851.09788090417</v>
      </c>
      <c r="AR34" s="2">
        <f t="shared" si="20"/>
        <v>7.5324257969835379E-3</v>
      </c>
    </row>
    <row r="35" spans="2:44" x14ac:dyDescent="0.3">
      <c r="B35" s="7"/>
      <c r="C35">
        <f t="shared" si="22"/>
        <v>0.33449999999999991</v>
      </c>
      <c r="D35">
        <f t="shared" si="0"/>
        <v>8.4962999999999966E-3</v>
      </c>
      <c r="E35">
        <f>(((($C$2^2)*$F$2)-(($C$3^2)*$F$3))/(($C$3^2)-($C$2^2)))-((($C$2^2)*($C$3^2)*($F$2-$F$3))/((($C$3^2)-($C$2^2))*(C35^2)))+((($J$4*$J$2*$F$6)/(2*(1-$J$3)*LN($C$3/$C$2)))*(-LN($C$3/C35)+(((($C$2^2)*(($C$3^2)-(C35^2)))/((C35^2)*(($C$3^2)-($C$2^2))))*LN($C$3/$C$2))))</f>
        <v>-1.3419431455446763E-11</v>
      </c>
      <c r="F35">
        <f t="shared" si="1"/>
        <v>-9.2523722897614499E-14</v>
      </c>
      <c r="G35">
        <f>(((($C$2^2)*$F$2)-(($C$3^2)*$F$3))/(($C$3^2)-($C$2^2)))+((($C$2^2)*($C$3^2)*($F$2-$F$3))/((($C$3^2)-($C$2^2))*(C35^2)))+((($J$4*$J$2*$F$6)/(2*(1-$J$3)*LN($C$3/$C$2)))*(1-(LN($C$3/C35))-(((($C$2^2)*(($C$3^2)+(C35^2)))/((C35^2)*(($C$3^2)-($C$2^2))))*LN($C$3/$C$2))))</f>
        <v>57856.690575376604</v>
      </c>
      <c r="H35">
        <f t="shared" si="2"/>
        <v>398.90783930316303</v>
      </c>
      <c r="I35" s="5">
        <f>(($J$4*$J$2*$F$6)/(2*(1-$J$3)*LN($C$3/$C$2)))*(1-(2*LN($C$3/C35))-(((2*($C$2^2))/(($C$3^2)-($C$2^2)))*LN($C$3/$C$2)))</f>
        <v>46676.278043535785</v>
      </c>
      <c r="J35">
        <f t="shared" si="3"/>
        <v>321.82160845862262</v>
      </c>
      <c r="K35">
        <f>SQRT((1/2)*(((E35-G35)^2)+((G35-I35)^2)+((E35-I35)^2)))</f>
        <v>53155.776735527434</v>
      </c>
      <c r="L35">
        <f t="shared" si="4"/>
        <v>366.4961793213069</v>
      </c>
      <c r="P35">
        <v>-0.207902</v>
      </c>
      <c r="Q35">
        <f t="shared" si="23"/>
        <v>0.207902</v>
      </c>
      <c r="R35">
        <f t="shared" si="6"/>
        <v>5.2807108000000004E-3</v>
      </c>
      <c r="S35">
        <v>-25338.904439999998</v>
      </c>
      <c r="T35">
        <f t="shared" si="7"/>
        <v>-174.70559618858618</v>
      </c>
      <c r="U35" s="3"/>
      <c r="W35">
        <v>-0.20792099999999999</v>
      </c>
      <c r="X35">
        <f t="shared" si="8"/>
        <v>0.20792099999999999</v>
      </c>
      <c r="Y35">
        <f t="shared" si="9"/>
        <v>5.2811934000000001E-3</v>
      </c>
      <c r="Z35">
        <v>22866.498520000001</v>
      </c>
      <c r="AA35">
        <f t="shared" si="10"/>
        <v>157.65895743999357</v>
      </c>
      <c r="AC35">
        <v>-0.20779600000000001</v>
      </c>
      <c r="AD35">
        <f t="shared" si="24"/>
        <v>0.20779600000000001</v>
      </c>
      <c r="AE35">
        <f t="shared" si="11"/>
        <v>5.2780183999999999E-3</v>
      </c>
      <c r="AF35">
        <v>-13982.605530000001</v>
      </c>
      <c r="AG35">
        <f t="shared" si="12"/>
        <v>-96.406671455463766</v>
      </c>
      <c r="AI35">
        <v>-0.207903</v>
      </c>
      <c r="AJ35">
        <f t="shared" si="13"/>
        <v>0.207903</v>
      </c>
      <c r="AK35">
        <f t="shared" si="14"/>
        <v>5.2807362000000004E-3</v>
      </c>
      <c r="AL35">
        <v>43620.668039999997</v>
      </c>
      <c r="AM35">
        <f t="shared" si="15"/>
        <v>300.75391910166604</v>
      </c>
      <c r="AN35">
        <f t="shared" si="16"/>
        <v>-25675.10307311705</v>
      </c>
      <c r="AO35">
        <f t="shared" si="17"/>
        <v>23013.523034731956</v>
      </c>
      <c r="AP35" s="5">
        <f t="shared" si="18"/>
        <v>-13841.992570225904</v>
      </c>
      <c r="AQ35">
        <f t="shared" si="19"/>
        <v>43982.575225598383</v>
      </c>
      <c r="AR35" s="2">
        <f t="shared" si="20"/>
        <v>8.2284219089506921E-3</v>
      </c>
    </row>
    <row r="36" spans="2:44" x14ac:dyDescent="0.3">
      <c r="P36">
        <v>-0.21282999999999999</v>
      </c>
      <c r="Q36">
        <f t="shared" si="23"/>
        <v>0.21282999999999999</v>
      </c>
      <c r="R36">
        <f t="shared" si="6"/>
        <v>5.4058819999999999E-3</v>
      </c>
      <c r="S36">
        <v>-24213.003909999999</v>
      </c>
      <c r="T36">
        <f t="shared" si="7"/>
        <v>-166.94278529798657</v>
      </c>
      <c r="U36" s="3"/>
      <c r="W36">
        <v>-0.21313799999999999</v>
      </c>
      <c r="X36">
        <f t="shared" si="8"/>
        <v>0.21313799999999999</v>
      </c>
      <c r="Y36">
        <f t="shared" si="9"/>
        <v>5.4137051999999996E-3</v>
      </c>
      <c r="Z36">
        <v>24707.26179</v>
      </c>
      <c r="AA36">
        <f t="shared" si="10"/>
        <v>170.35057342082251</v>
      </c>
      <c r="AC36">
        <v>-0.21316499999999999</v>
      </c>
      <c r="AD36">
        <f t="shared" si="24"/>
        <v>0.21316499999999999</v>
      </c>
      <c r="AE36">
        <f t="shared" si="11"/>
        <v>5.4143910000000002E-3</v>
      </c>
      <c r="AF36">
        <v>-10846.45537</v>
      </c>
      <c r="AG36">
        <f t="shared" si="12"/>
        <v>-74.783677267332649</v>
      </c>
      <c r="AI36">
        <v>-0.213251</v>
      </c>
      <c r="AJ36">
        <f t="shared" si="13"/>
        <v>0.213251</v>
      </c>
      <c r="AK36">
        <f t="shared" si="14"/>
        <v>5.4165754E-3</v>
      </c>
      <c r="AL36">
        <v>43748.996509999997</v>
      </c>
      <c r="AM36">
        <f t="shared" si="15"/>
        <v>301.63871275611967</v>
      </c>
      <c r="AN36">
        <f t="shared" si="16"/>
        <v>-24429.021468929612</v>
      </c>
      <c r="AO36">
        <f t="shared" si="17"/>
        <v>24999.507286268963</v>
      </c>
      <c r="AP36" s="5">
        <f t="shared" si="18"/>
        <v>-10609.926714501453</v>
      </c>
      <c r="AQ36">
        <f t="shared" si="19"/>
        <v>44171.136642555284</v>
      </c>
      <c r="AR36" s="2">
        <f t="shared" si="20"/>
        <v>9.5569225662304885E-3</v>
      </c>
    </row>
    <row r="37" spans="2:44" x14ac:dyDescent="0.3">
      <c r="P37">
        <v>-0.21778800000000001</v>
      </c>
      <c r="Q37">
        <f t="shared" si="23"/>
        <v>0.21778800000000001</v>
      </c>
      <c r="R37">
        <f t="shared" si="6"/>
        <v>5.5318151999999999E-3</v>
      </c>
      <c r="S37">
        <v>-23076.715100000001</v>
      </c>
      <c r="T37">
        <f t="shared" si="7"/>
        <v>-159.10834973809347</v>
      </c>
      <c r="U37" s="3"/>
      <c r="W37">
        <v>-0.217748</v>
      </c>
      <c r="X37">
        <f t="shared" si="8"/>
        <v>0.217748</v>
      </c>
      <c r="Y37">
        <f t="shared" si="9"/>
        <v>5.5307992000000004E-3</v>
      </c>
      <c r="Z37">
        <v>26331.384999999998</v>
      </c>
      <c r="AA37">
        <f t="shared" si="10"/>
        <v>181.548508767974</v>
      </c>
      <c r="AC37">
        <v>-0.21765699999999999</v>
      </c>
      <c r="AD37">
        <f t="shared" si="24"/>
        <v>0.21765699999999999</v>
      </c>
      <c r="AE37">
        <f t="shared" si="11"/>
        <v>5.5284877999999997E-3</v>
      </c>
      <c r="AF37">
        <v>-8224.2646980000009</v>
      </c>
      <c r="AG37">
        <f t="shared" si="12"/>
        <v>-56.7043090074826</v>
      </c>
      <c r="AI37">
        <v>-0.21768799999999999</v>
      </c>
      <c r="AJ37">
        <f t="shared" si="13"/>
        <v>0.21768799999999999</v>
      </c>
      <c r="AK37">
        <f t="shared" si="14"/>
        <v>5.5292752000000002E-3</v>
      </c>
      <c r="AL37">
        <v>43897.393649999998</v>
      </c>
      <c r="AM37">
        <f t="shared" si="15"/>
        <v>302.66187501942005</v>
      </c>
      <c r="AN37">
        <f t="shared" si="16"/>
        <v>-23405.201657256217</v>
      </c>
      <c r="AO37">
        <f t="shared" si="17"/>
        <v>26596.255054686892</v>
      </c>
      <c r="AP37" s="5">
        <f t="shared" si="18"/>
        <v>-7989.3591344101287</v>
      </c>
      <c r="AQ37">
        <f t="shared" si="19"/>
        <v>44350.640259429056</v>
      </c>
      <c r="AR37" s="2">
        <f t="shared" si="20"/>
        <v>1.0219618178628126E-2</v>
      </c>
    </row>
    <row r="38" spans="2:44" x14ac:dyDescent="0.3">
      <c r="P38">
        <v>-0.222943</v>
      </c>
      <c r="Q38">
        <f t="shared" si="23"/>
        <v>0.222943</v>
      </c>
      <c r="R38">
        <f t="shared" si="6"/>
        <v>5.6627522000000001E-3</v>
      </c>
      <c r="S38">
        <v>-21920.362959999999</v>
      </c>
      <c r="T38">
        <f t="shared" si="7"/>
        <v>-151.1355823873576</v>
      </c>
      <c r="U38" s="3"/>
      <c r="W38">
        <v>-0.223162</v>
      </c>
      <c r="X38">
        <f t="shared" si="8"/>
        <v>0.223162</v>
      </c>
      <c r="Y38">
        <f t="shared" si="9"/>
        <v>5.6683148000000001E-3</v>
      </c>
      <c r="Z38">
        <v>28128.584009999999</v>
      </c>
      <c r="AA38">
        <f t="shared" si="10"/>
        <v>193.93975974944644</v>
      </c>
      <c r="AC38">
        <v>-0.22184699999999999</v>
      </c>
      <c r="AD38">
        <f t="shared" si="24"/>
        <v>0.22184699999999999</v>
      </c>
      <c r="AE38">
        <f t="shared" si="11"/>
        <v>5.6349138000000003E-3</v>
      </c>
      <c r="AF38">
        <v>-5885.6681520000002</v>
      </c>
      <c r="AG38">
        <f t="shared" si="12"/>
        <v>-40.580253416170756</v>
      </c>
      <c r="AI38">
        <v>-0.22269900000000001</v>
      </c>
      <c r="AJ38">
        <f t="shared" si="13"/>
        <v>0.22269900000000001</v>
      </c>
      <c r="AK38">
        <f t="shared" si="14"/>
        <v>5.6565545999999996E-3</v>
      </c>
      <c r="AL38">
        <v>44067.942300000002</v>
      </c>
      <c r="AM38">
        <f t="shared" si="15"/>
        <v>303.83776656784755</v>
      </c>
      <c r="AN38">
        <f t="shared" si="16"/>
        <v>-22260.304875728496</v>
      </c>
      <c r="AO38">
        <f t="shared" si="17"/>
        <v>28347.468212581975</v>
      </c>
      <c r="AP38" s="5">
        <f t="shared" si="18"/>
        <v>-5093.2491949873238</v>
      </c>
      <c r="AQ38">
        <f t="shared" si="19"/>
        <v>44576.541355496032</v>
      </c>
      <c r="AR38" s="2">
        <f t="shared" si="20"/>
        <v>1.1409567454773442E-2</v>
      </c>
    </row>
    <row r="39" spans="2:44" x14ac:dyDescent="0.3">
      <c r="P39">
        <v>-0.22741400000000001</v>
      </c>
      <c r="Q39">
        <f t="shared" si="23"/>
        <v>0.22741400000000001</v>
      </c>
      <c r="R39">
        <f t="shared" si="6"/>
        <v>5.7763156E-3</v>
      </c>
      <c r="S39">
        <v>-20918.479940000001</v>
      </c>
      <c r="T39">
        <f t="shared" si="7"/>
        <v>-144.22784212831107</v>
      </c>
      <c r="U39" s="3"/>
      <c r="W39">
        <v>-0.227353</v>
      </c>
      <c r="X39">
        <f t="shared" si="8"/>
        <v>0.227353</v>
      </c>
      <c r="Y39">
        <f t="shared" si="9"/>
        <v>5.7747661999999998E-3</v>
      </c>
      <c r="Z39">
        <v>29521.163349999999</v>
      </c>
      <c r="AA39">
        <f t="shared" si="10"/>
        <v>203.54125631022703</v>
      </c>
      <c r="AC39">
        <v>-0.227635</v>
      </c>
      <c r="AD39">
        <f t="shared" si="24"/>
        <v>0.227635</v>
      </c>
      <c r="AE39">
        <f t="shared" si="11"/>
        <v>5.7819289999999999E-3</v>
      </c>
      <c r="AF39">
        <v>-2659.22849</v>
      </c>
      <c r="AG39">
        <f t="shared" si="12"/>
        <v>-18.334735025628589</v>
      </c>
      <c r="AI39">
        <v>-0.22742299999999999</v>
      </c>
      <c r="AJ39">
        <f t="shared" si="13"/>
        <v>0.22742299999999999</v>
      </c>
      <c r="AK39">
        <f t="shared" si="14"/>
        <v>5.7765441999999998E-3</v>
      </c>
      <c r="AL39">
        <v>44269.954080000003</v>
      </c>
      <c r="AM39">
        <f t="shared" si="15"/>
        <v>305.23058876130847</v>
      </c>
      <c r="AN39">
        <f t="shared" si="16"/>
        <v>-21192.358312544624</v>
      </c>
      <c r="AO39">
        <f t="shared" si="17"/>
        <v>29950.6944402183</v>
      </c>
      <c r="AP39" s="5">
        <f t="shared" si="18"/>
        <v>-2422.0764041671296</v>
      </c>
      <c r="AQ39">
        <f t="shared" si="19"/>
        <v>44810.33150923426</v>
      </c>
      <c r="AR39" s="2">
        <f t="shared" si="20"/>
        <v>1.2059215163871281E-2</v>
      </c>
    </row>
    <row r="40" spans="2:44" x14ac:dyDescent="0.3">
      <c r="P40">
        <v>-0.23247399999999999</v>
      </c>
      <c r="Q40">
        <f t="shared" si="23"/>
        <v>0.23247399999999999</v>
      </c>
      <c r="R40">
        <f t="shared" si="6"/>
        <v>5.9048395999999996E-3</v>
      </c>
      <c r="S40">
        <v>-19808.819</v>
      </c>
      <c r="T40">
        <f t="shared" si="7"/>
        <v>-136.57699926930201</v>
      </c>
      <c r="U40" s="3"/>
      <c r="W40">
        <v>-0.23278199999999999</v>
      </c>
      <c r="X40">
        <f t="shared" si="8"/>
        <v>0.23278199999999999</v>
      </c>
      <c r="Y40">
        <f t="shared" si="9"/>
        <v>5.9126628000000002E-3</v>
      </c>
      <c r="Z40">
        <v>31226.548640000001</v>
      </c>
      <c r="AA40">
        <f t="shared" si="10"/>
        <v>215.29947397611659</v>
      </c>
      <c r="AC40">
        <v>-0.232714</v>
      </c>
      <c r="AD40">
        <f t="shared" si="24"/>
        <v>0.232714</v>
      </c>
      <c r="AE40">
        <f t="shared" si="11"/>
        <v>5.9109356000000002E-3</v>
      </c>
      <c r="AF40">
        <v>51.489745540000001</v>
      </c>
      <c r="AG40">
        <f t="shared" si="12"/>
        <v>0.35500929858529812</v>
      </c>
      <c r="AI40">
        <v>-0.23219999999999999</v>
      </c>
      <c r="AJ40">
        <f t="shared" si="13"/>
        <v>0.23219999999999999</v>
      </c>
      <c r="AK40">
        <f t="shared" si="14"/>
        <v>5.8978800000000003E-3</v>
      </c>
      <c r="AL40">
        <v>44475.327400000002</v>
      </c>
      <c r="AM40">
        <f t="shared" si="15"/>
        <v>306.64658795720072</v>
      </c>
      <c r="AN40">
        <f t="shared" si="16"/>
        <v>-20123.90898133448</v>
      </c>
      <c r="AO40">
        <f t="shared" si="17"/>
        <v>31527.548654513215</v>
      </c>
      <c r="AP40" s="5">
        <f t="shared" si="18"/>
        <v>223.22714133793025</v>
      </c>
      <c r="AQ40">
        <f t="shared" si="19"/>
        <v>45065.727386244296</v>
      </c>
      <c r="AR40" s="2">
        <f t="shared" si="20"/>
        <v>1.3100864459241057E-2</v>
      </c>
    </row>
    <row r="41" spans="2:44" x14ac:dyDescent="0.3">
      <c r="P41">
        <v>-0.237401</v>
      </c>
      <c r="Q41">
        <f t="shared" si="23"/>
        <v>0.237401</v>
      </c>
      <c r="R41">
        <f t="shared" si="6"/>
        <v>6.0299854E-3</v>
      </c>
      <c r="S41">
        <v>-18731.976760000001</v>
      </c>
      <c r="T41">
        <f t="shared" si="7"/>
        <v>-129.15243338147027</v>
      </c>
      <c r="U41" s="3"/>
      <c r="W41">
        <v>-0.23725299999999999</v>
      </c>
      <c r="X41">
        <f t="shared" si="8"/>
        <v>0.23725299999999999</v>
      </c>
      <c r="Y41">
        <f t="shared" si="9"/>
        <v>6.0262262E-3</v>
      </c>
      <c r="Z41">
        <v>32629.347000000002</v>
      </c>
      <c r="AA41">
        <f t="shared" si="10"/>
        <v>224.97142819957122</v>
      </c>
      <c r="AC41">
        <v>-0.23724899999999999</v>
      </c>
      <c r="AD41">
        <f t="shared" si="24"/>
        <v>0.23724899999999999</v>
      </c>
      <c r="AE41">
        <f t="shared" si="11"/>
        <v>6.0261246000000001E-3</v>
      </c>
      <c r="AF41">
        <v>2477.789362</v>
      </c>
      <c r="AG41">
        <f t="shared" si="12"/>
        <v>17.083756274584484</v>
      </c>
      <c r="AI41">
        <v>-0.23735400000000001</v>
      </c>
      <c r="AJ41">
        <f t="shared" si="13"/>
        <v>0.23735400000000001</v>
      </c>
      <c r="AK41">
        <f t="shared" si="14"/>
        <v>6.0287915999999997E-3</v>
      </c>
      <c r="AL41">
        <v>44733.820570000003</v>
      </c>
      <c r="AM41">
        <f t="shared" si="15"/>
        <v>308.42883562629243</v>
      </c>
      <c r="AN41">
        <f t="shared" si="16"/>
        <v>-18984.283533593003</v>
      </c>
      <c r="AO41">
        <f t="shared" si="17"/>
        <v>33181.642065497021</v>
      </c>
      <c r="AP41" s="5">
        <f t="shared" si="18"/>
        <v>3016.9460000632139</v>
      </c>
      <c r="AQ41">
        <f t="shared" si="19"/>
        <v>45361.033846917671</v>
      </c>
      <c r="AR41" s="2">
        <f t="shared" si="20"/>
        <v>1.3827138046155613E-2</v>
      </c>
    </row>
    <row r="42" spans="2:44" x14ac:dyDescent="0.3">
      <c r="P42">
        <v>-0.24263299999999999</v>
      </c>
      <c r="Q42">
        <f t="shared" si="23"/>
        <v>0.24263299999999999</v>
      </c>
      <c r="R42">
        <f t="shared" si="6"/>
        <v>6.1628782000000002E-3</v>
      </c>
      <c r="S42">
        <v>-17612.913120000001</v>
      </c>
      <c r="T42">
        <f t="shared" si="7"/>
        <v>-121.43676118806073</v>
      </c>
      <c r="U42" s="3"/>
      <c r="W42">
        <v>-0.24210799999999999</v>
      </c>
      <c r="X42">
        <f t="shared" si="8"/>
        <v>0.24210799999999999</v>
      </c>
      <c r="Y42">
        <f t="shared" si="9"/>
        <v>6.1495431999999996E-3</v>
      </c>
      <c r="Z42">
        <v>34074.469279999998</v>
      </c>
      <c r="AA42">
        <f t="shared" si="10"/>
        <v>234.93519557912128</v>
      </c>
      <c r="AC42">
        <v>-0.24135300000000001</v>
      </c>
      <c r="AD42">
        <f t="shared" si="24"/>
        <v>0.24135300000000001</v>
      </c>
      <c r="AE42">
        <f t="shared" si="11"/>
        <v>6.1303662E-3</v>
      </c>
      <c r="AF42">
        <v>4583.8350110000001</v>
      </c>
      <c r="AG42">
        <f t="shared" si="12"/>
        <v>31.604429872772727</v>
      </c>
      <c r="AI42">
        <v>-0.24161299999999999</v>
      </c>
      <c r="AJ42">
        <f t="shared" si="13"/>
        <v>0.24161299999999999</v>
      </c>
      <c r="AK42">
        <f t="shared" si="14"/>
        <v>6.1369702000000003E-3</v>
      </c>
      <c r="AL42">
        <v>44951.916360000003</v>
      </c>
      <c r="AM42">
        <f t="shared" si="15"/>
        <v>309.93255316500421</v>
      </c>
      <c r="AN42">
        <f t="shared" si="16"/>
        <v>-18052.952057418897</v>
      </c>
      <c r="AO42">
        <f t="shared" si="17"/>
        <v>34513.494682499513</v>
      </c>
      <c r="AP42" s="5">
        <f t="shared" si="18"/>
        <v>5280.1300932398162</v>
      </c>
      <c r="AQ42">
        <f t="shared" si="19"/>
        <v>45619.368971516087</v>
      </c>
      <c r="AR42" s="2">
        <f t="shared" si="20"/>
        <v>1.4630904077889147E-2</v>
      </c>
    </row>
    <row r="43" spans="2:44" x14ac:dyDescent="0.3">
      <c r="P43">
        <v>-0.24693799999999999</v>
      </c>
      <c r="Q43">
        <f t="shared" si="23"/>
        <v>0.24693799999999999</v>
      </c>
      <c r="R43">
        <f t="shared" si="6"/>
        <v>6.2722252000000003E-3</v>
      </c>
      <c r="S43">
        <v>-16691.426670000001</v>
      </c>
      <c r="T43">
        <f t="shared" si="7"/>
        <v>-115.08333576636741</v>
      </c>
      <c r="U43" s="3"/>
      <c r="W43">
        <v>-0.246948</v>
      </c>
      <c r="X43">
        <f t="shared" si="8"/>
        <v>0.246948</v>
      </c>
      <c r="Y43">
        <f t="shared" si="9"/>
        <v>6.2724792000000001E-3</v>
      </c>
      <c r="Z43">
        <v>35515.341829999998</v>
      </c>
      <c r="AA43">
        <f t="shared" si="10"/>
        <v>244.86966210175987</v>
      </c>
      <c r="AC43">
        <v>-0.24709700000000001</v>
      </c>
      <c r="AD43">
        <f t="shared" si="24"/>
        <v>0.24709700000000001</v>
      </c>
      <c r="AE43">
        <f t="shared" si="11"/>
        <v>6.2762638000000001E-3</v>
      </c>
      <c r="AF43">
        <v>7529.9078330000002</v>
      </c>
      <c r="AG43">
        <f t="shared" si="12"/>
        <v>51.91688694846232</v>
      </c>
      <c r="AI43">
        <v>-0.247088</v>
      </c>
      <c r="AJ43">
        <f t="shared" si="13"/>
        <v>0.247088</v>
      </c>
      <c r="AK43">
        <f t="shared" si="14"/>
        <v>6.2760352000000002E-3</v>
      </c>
      <c r="AL43">
        <v>45261.823559999997</v>
      </c>
      <c r="AM43">
        <f t="shared" si="15"/>
        <v>312.06928809240958</v>
      </c>
      <c r="AN43">
        <f t="shared" si="16"/>
        <v>-16869.609509159749</v>
      </c>
      <c r="AO43">
        <f t="shared" si="17"/>
        <v>36181.600119996074</v>
      </c>
      <c r="AP43" s="5">
        <f t="shared" si="18"/>
        <v>8131.5780789955197</v>
      </c>
      <c r="AQ43">
        <f t="shared" si="19"/>
        <v>45968.978455233162</v>
      </c>
      <c r="AR43" s="2">
        <f t="shared" si="20"/>
        <v>1.5383306721114697E-2</v>
      </c>
    </row>
    <row r="44" spans="2:44" x14ac:dyDescent="0.3">
      <c r="P44">
        <v>-0.25144</v>
      </c>
      <c r="Q44">
        <f t="shared" si="23"/>
        <v>0.25144</v>
      </c>
      <c r="R44">
        <f t="shared" si="6"/>
        <v>6.3865759999999997E-3</v>
      </c>
      <c r="S44">
        <v>-15755.47406</v>
      </c>
      <c r="T44">
        <f t="shared" si="7"/>
        <v>-108.63016968250994</v>
      </c>
      <c r="U44" s="3"/>
      <c r="W44">
        <v>-0.25278099999999998</v>
      </c>
      <c r="X44">
        <f t="shared" si="8"/>
        <v>0.25278099999999998</v>
      </c>
      <c r="Y44">
        <f t="shared" si="9"/>
        <v>6.4206373999999991E-3</v>
      </c>
      <c r="Z44">
        <v>37167.143770000002</v>
      </c>
      <c r="AA44">
        <f t="shared" si="10"/>
        <v>256.25843557444455</v>
      </c>
      <c r="AC44">
        <v>-0.25200400000000001</v>
      </c>
      <c r="AD44">
        <f t="shared" si="24"/>
        <v>0.25200400000000001</v>
      </c>
      <c r="AE44">
        <f t="shared" si="11"/>
        <v>6.4009015999999998E-3</v>
      </c>
      <c r="AF44">
        <v>9947.5949519999995</v>
      </c>
      <c r="AG44">
        <f t="shared" si="12"/>
        <v>68.586252844786785</v>
      </c>
      <c r="AI44">
        <v>-0.25247599999999998</v>
      </c>
      <c r="AJ44">
        <f t="shared" si="13"/>
        <v>0.25247599999999998</v>
      </c>
      <c r="AK44">
        <f t="shared" si="14"/>
        <v>6.4128903999999994E-3</v>
      </c>
      <c r="AL44">
        <v>45574.576860000001</v>
      </c>
      <c r="AM44">
        <f t="shared" si="15"/>
        <v>314.2256461885471</v>
      </c>
      <c r="AN44">
        <f t="shared" si="16"/>
        <v>-15720.355972949295</v>
      </c>
      <c r="AO44">
        <f t="shared" si="17"/>
        <v>37777.45613479249</v>
      </c>
      <c r="AP44" s="5">
        <f t="shared" si="18"/>
        <v>10876.687630002392</v>
      </c>
      <c r="AQ44">
        <f t="shared" si="19"/>
        <v>46330.713219639001</v>
      </c>
      <c r="AR44" s="2">
        <f t="shared" si="20"/>
        <v>1.632041268293024E-2</v>
      </c>
    </row>
    <row r="45" spans="2:44" x14ac:dyDescent="0.3">
      <c r="P45">
        <v>-0.256915</v>
      </c>
      <c r="Q45">
        <f t="shared" si="23"/>
        <v>0.256915</v>
      </c>
      <c r="R45">
        <f t="shared" si="6"/>
        <v>6.5256410000000004E-3</v>
      </c>
      <c r="S45">
        <v>-14613.846009999999</v>
      </c>
      <c r="T45">
        <f t="shared" si="7"/>
        <v>-100.75892135868686</v>
      </c>
      <c r="U45" s="3"/>
      <c r="W45">
        <v>-0.25697199999999998</v>
      </c>
      <c r="X45">
        <f t="shared" si="8"/>
        <v>0.25697199999999998</v>
      </c>
      <c r="Y45">
        <f t="shared" si="9"/>
        <v>6.5270887999999989E-3</v>
      </c>
      <c r="Z45">
        <v>38350.964720000004</v>
      </c>
      <c r="AA45">
        <f t="shared" si="10"/>
        <v>264.42059370326257</v>
      </c>
      <c r="AC45">
        <v>-0.25684200000000001</v>
      </c>
      <c r="AD45">
        <f t="shared" si="24"/>
        <v>0.25684200000000001</v>
      </c>
      <c r="AE45">
        <f t="shared" si="11"/>
        <v>6.5237868000000004E-3</v>
      </c>
      <c r="AF45">
        <v>12337.00639</v>
      </c>
      <c r="AG45">
        <f t="shared" si="12"/>
        <v>85.060664783317179</v>
      </c>
      <c r="AI45">
        <v>-0.256878</v>
      </c>
      <c r="AJ45">
        <f t="shared" si="13"/>
        <v>0.256878</v>
      </c>
      <c r="AK45">
        <f t="shared" si="14"/>
        <v>6.5247012E-3</v>
      </c>
      <c r="AL45">
        <v>45853.411590000003</v>
      </c>
      <c r="AM45">
        <f t="shared" si="15"/>
        <v>316.14814397680317</v>
      </c>
      <c r="AN45">
        <f t="shared" si="16"/>
        <v>-14792.65060807456</v>
      </c>
      <c r="AO45">
        <f t="shared" si="17"/>
        <v>39049.370048718905</v>
      </c>
      <c r="AP45" s="5">
        <f t="shared" si="18"/>
        <v>13076.306908803541</v>
      </c>
      <c r="AQ45">
        <f t="shared" si="19"/>
        <v>46638.192451863746</v>
      </c>
      <c r="AR45" s="2">
        <f t="shared" si="20"/>
        <v>1.6826999945886229E-2</v>
      </c>
    </row>
    <row r="46" spans="2:44" x14ac:dyDescent="0.3">
      <c r="P46">
        <v>-0.26197700000000002</v>
      </c>
      <c r="Q46">
        <f t="shared" si="23"/>
        <v>0.26197700000000002</v>
      </c>
      <c r="R46">
        <f t="shared" si="6"/>
        <v>6.6542158000000009E-3</v>
      </c>
      <c r="S46">
        <v>-13581.52534</v>
      </c>
      <c r="T46">
        <f t="shared" si="7"/>
        <v>-93.641320890315924</v>
      </c>
      <c r="U46" s="3"/>
      <c r="W46">
        <v>-0.26245600000000002</v>
      </c>
      <c r="X46">
        <f t="shared" si="8"/>
        <v>0.26245600000000002</v>
      </c>
      <c r="Y46">
        <f t="shared" si="9"/>
        <v>6.6663824000000003E-3</v>
      </c>
      <c r="Z46">
        <v>39830.168250000002</v>
      </c>
      <c r="AA46">
        <f t="shared" si="10"/>
        <v>274.61934302981041</v>
      </c>
      <c r="AC46">
        <v>-0.26241399999999998</v>
      </c>
      <c r="AD46">
        <f t="shared" si="24"/>
        <v>0.26241399999999998</v>
      </c>
      <c r="AE46">
        <f t="shared" si="11"/>
        <v>6.6653155999999991E-3</v>
      </c>
      <c r="AF46">
        <v>14978.930130000001</v>
      </c>
      <c r="AG46">
        <f t="shared" si="12"/>
        <v>103.27608775767682</v>
      </c>
      <c r="AI46">
        <v>-0.26174500000000001</v>
      </c>
      <c r="AJ46">
        <f t="shared" si="13"/>
        <v>0.26174500000000001</v>
      </c>
      <c r="AK46">
        <f t="shared" si="14"/>
        <v>6.6483230000000003E-3</v>
      </c>
      <c r="AL46">
        <v>46161.848109999999</v>
      </c>
      <c r="AM46">
        <f t="shared" si="15"/>
        <v>318.27473892255267</v>
      </c>
      <c r="AN46">
        <f t="shared" si="16"/>
        <v>-13778.658993284203</v>
      </c>
      <c r="AO46">
        <f t="shared" si="17"/>
        <v>40423.897489158946</v>
      </c>
      <c r="AP46" s="5">
        <f t="shared" si="18"/>
        <v>15464.82596403394</v>
      </c>
      <c r="AQ46">
        <f t="shared" si="19"/>
        <v>46989.646695190415</v>
      </c>
      <c r="AR46" s="2">
        <f t="shared" si="20"/>
        <v>1.7616616497675104E-2</v>
      </c>
    </row>
    <row r="47" spans="2:44" x14ac:dyDescent="0.3">
      <c r="P47">
        <v>-0.26662999999999998</v>
      </c>
      <c r="Q47">
        <f t="shared" si="23"/>
        <v>0.26662999999999998</v>
      </c>
      <c r="R47">
        <f t="shared" si="6"/>
        <v>6.7724020000000003E-3</v>
      </c>
      <c r="S47">
        <v>-12640.453450000001</v>
      </c>
      <c r="T47">
        <f t="shared" si="7"/>
        <v>-87.152858613342687</v>
      </c>
      <c r="U47" s="3"/>
      <c r="W47">
        <v>-0.26643699999999998</v>
      </c>
      <c r="X47">
        <f t="shared" si="8"/>
        <v>0.26643699999999998</v>
      </c>
      <c r="Y47">
        <f t="shared" si="9"/>
        <v>6.7674998E-3</v>
      </c>
      <c r="Z47">
        <v>40905.028489999997</v>
      </c>
      <c r="AA47">
        <f t="shared" si="10"/>
        <v>282.03024350868708</v>
      </c>
      <c r="AC47">
        <v>-0.26673400000000003</v>
      </c>
      <c r="AD47">
        <f t="shared" si="24"/>
        <v>0.26673400000000003</v>
      </c>
      <c r="AE47">
        <f t="shared" si="11"/>
        <v>6.7750435999999999E-3</v>
      </c>
      <c r="AF47">
        <v>17028.827130000001</v>
      </c>
      <c r="AG47">
        <f t="shared" si="12"/>
        <v>117.40963004867076</v>
      </c>
      <c r="AI47">
        <v>-0.26661200000000002</v>
      </c>
      <c r="AJ47">
        <f t="shared" si="13"/>
        <v>0.26661200000000002</v>
      </c>
      <c r="AK47">
        <f t="shared" si="14"/>
        <v>6.7719447999999996E-3</v>
      </c>
      <c r="AL47">
        <v>46496.536870000004</v>
      </c>
      <c r="AM47">
        <f t="shared" si="15"/>
        <v>320.58233669150417</v>
      </c>
      <c r="AN47">
        <f t="shared" si="16"/>
        <v>-12776.88868052452</v>
      </c>
      <c r="AO47">
        <f t="shared" si="17"/>
        <v>41766.63967519271</v>
      </c>
      <c r="AP47" s="5">
        <f t="shared" si="18"/>
        <v>17809.338462827385</v>
      </c>
      <c r="AQ47">
        <f t="shared" si="19"/>
        <v>47352.2230615187</v>
      </c>
      <c r="AR47" s="2">
        <f t="shared" si="20"/>
        <v>1.8070665666678681E-2</v>
      </c>
    </row>
    <row r="48" spans="2:44" x14ac:dyDescent="0.3">
      <c r="P48">
        <v>-0.27146700000000001</v>
      </c>
      <c r="Q48">
        <f t="shared" si="23"/>
        <v>0.27146700000000001</v>
      </c>
      <c r="R48">
        <f t="shared" si="6"/>
        <v>6.8952618E-3</v>
      </c>
      <c r="S48">
        <v>-11682.16948</v>
      </c>
      <c r="T48">
        <f t="shared" si="7"/>
        <v>-80.545723222258857</v>
      </c>
      <c r="U48" s="3"/>
      <c r="W48">
        <v>-0.27102900000000002</v>
      </c>
      <c r="X48">
        <f t="shared" si="8"/>
        <v>0.27102900000000002</v>
      </c>
      <c r="Y48">
        <f t="shared" si="9"/>
        <v>6.8841366000000001E-3</v>
      </c>
      <c r="Z48">
        <v>42090.558210000003</v>
      </c>
      <c r="AA48">
        <f t="shared" si="10"/>
        <v>290.20418319192498</v>
      </c>
      <c r="AC48">
        <v>-0.27217599999999997</v>
      </c>
      <c r="AD48">
        <f t="shared" si="24"/>
        <v>0.27217599999999997</v>
      </c>
      <c r="AE48">
        <f t="shared" si="11"/>
        <v>6.9132704000000001E-3</v>
      </c>
      <c r="AF48">
        <v>19518.27708</v>
      </c>
      <c r="AG48">
        <f t="shared" si="12"/>
        <v>134.57378324741086</v>
      </c>
      <c r="AI48">
        <v>-0.27188499999999999</v>
      </c>
      <c r="AJ48">
        <f t="shared" si="13"/>
        <v>0.27188499999999999</v>
      </c>
      <c r="AK48">
        <f t="shared" si="14"/>
        <v>6.9058790000000002E-3</v>
      </c>
      <c r="AL48">
        <v>46856.349009999998</v>
      </c>
      <c r="AM48">
        <f t="shared" si="15"/>
        <v>323.06315406793965</v>
      </c>
      <c r="AN48">
        <f t="shared" si="16"/>
        <v>-11705.227196502929</v>
      </c>
      <c r="AO48">
        <f t="shared" si="17"/>
        <v>43187.246252382727</v>
      </c>
      <c r="AP48" s="5">
        <f t="shared" si="18"/>
        <v>20301.606524039002</v>
      </c>
      <c r="AQ48">
        <f t="shared" si="19"/>
        <v>47756.536473694265</v>
      </c>
      <c r="AR48" s="2">
        <f t="shared" si="20"/>
        <v>1.88495131800464E-2</v>
      </c>
    </row>
    <row r="49" spans="16:44" x14ac:dyDescent="0.3">
      <c r="P49">
        <v>-0.27640399999999998</v>
      </c>
      <c r="Q49">
        <f t="shared" si="23"/>
        <v>0.27640399999999998</v>
      </c>
      <c r="R49">
        <f t="shared" si="6"/>
        <v>7.0206616000000003E-3</v>
      </c>
      <c r="S49">
        <v>-10703.15616</v>
      </c>
      <c r="T49">
        <f t="shared" si="7"/>
        <v>-73.795663994079874</v>
      </c>
      <c r="U49" s="3"/>
      <c r="W49">
        <v>-0.27637299999999998</v>
      </c>
      <c r="X49">
        <f t="shared" si="8"/>
        <v>0.27637299999999998</v>
      </c>
      <c r="Y49">
        <f t="shared" si="9"/>
        <v>7.0198741999999998E-3</v>
      </c>
      <c r="Z49">
        <v>43468.146549999998</v>
      </c>
      <c r="AA49">
        <f t="shared" si="10"/>
        <v>299.70232044612368</v>
      </c>
      <c r="AC49">
        <v>-0.27645199999999998</v>
      </c>
      <c r="AD49">
        <f t="shared" si="24"/>
        <v>0.27645199999999998</v>
      </c>
      <c r="AE49">
        <f t="shared" si="11"/>
        <v>7.0218807999999997E-3</v>
      </c>
      <c r="AF49">
        <v>21476.281200000001</v>
      </c>
      <c r="AG49">
        <f t="shared" si="12"/>
        <v>148.07374643383457</v>
      </c>
      <c r="AI49">
        <v>-0.27632299999999999</v>
      </c>
      <c r="AJ49">
        <f t="shared" si="13"/>
        <v>0.27632299999999999</v>
      </c>
      <c r="AK49">
        <f t="shared" si="14"/>
        <v>7.0186042000000004E-3</v>
      </c>
      <c r="AL49">
        <v>47182.665540000002</v>
      </c>
      <c r="AM49">
        <f t="shared" si="15"/>
        <v>325.31302734303858</v>
      </c>
      <c r="AN49">
        <f t="shared" si="16"/>
        <v>-10814.181825612763</v>
      </c>
      <c r="AO49">
        <f t="shared" si="17"/>
        <v>44356.630594639289</v>
      </c>
      <c r="AP49" s="5">
        <f t="shared" si="18"/>
        <v>22362.036237185723</v>
      </c>
      <c r="AQ49">
        <f t="shared" si="19"/>
        <v>48105.312435374144</v>
      </c>
      <c r="AR49" s="2">
        <f t="shared" si="20"/>
        <v>1.9179729819105713E-2</v>
      </c>
    </row>
    <row r="50" spans="16:44" x14ac:dyDescent="0.3">
      <c r="P50">
        <v>-0.28123999999999999</v>
      </c>
      <c r="Q50">
        <f t="shared" si="23"/>
        <v>0.28123999999999999</v>
      </c>
      <c r="R50">
        <f t="shared" si="6"/>
        <v>7.143496E-3</v>
      </c>
      <c r="S50">
        <v>-9766.6411939999998</v>
      </c>
      <c r="T50">
        <f t="shared" si="7"/>
        <v>-67.33862060209006</v>
      </c>
      <c r="U50" s="3"/>
      <c r="W50">
        <v>-0.28204400000000002</v>
      </c>
      <c r="X50">
        <f t="shared" si="8"/>
        <v>0.28204400000000002</v>
      </c>
      <c r="Y50">
        <f t="shared" si="9"/>
        <v>7.1639175999999999E-3</v>
      </c>
      <c r="Z50">
        <v>44867.900719999998</v>
      </c>
      <c r="AA50">
        <f t="shared" si="10"/>
        <v>309.35328571837397</v>
      </c>
      <c r="AC50">
        <v>-0.28131200000000001</v>
      </c>
      <c r="AD50">
        <f t="shared" si="24"/>
        <v>0.28131200000000001</v>
      </c>
      <c r="AE50">
        <f t="shared" si="11"/>
        <v>7.1453248E-3</v>
      </c>
      <c r="AF50">
        <v>23619.222310000001</v>
      </c>
      <c r="AG50">
        <f t="shared" si="12"/>
        <v>162.84880528083738</v>
      </c>
      <c r="AI50">
        <v>-0.28152199999999999</v>
      </c>
      <c r="AJ50">
        <f t="shared" si="13"/>
        <v>0.28152199999999999</v>
      </c>
      <c r="AK50">
        <f t="shared" si="14"/>
        <v>7.1506588000000001E-3</v>
      </c>
      <c r="AL50">
        <v>47558.356189999999</v>
      </c>
      <c r="AM50">
        <f t="shared" si="15"/>
        <v>327.9033231921012</v>
      </c>
      <c r="AN50">
        <f t="shared" si="16"/>
        <v>-9782.8887188649314</v>
      </c>
      <c r="AO50">
        <f t="shared" si="17"/>
        <v>45697.39510960711</v>
      </c>
      <c r="AP50" s="5">
        <f t="shared" si="18"/>
        <v>24734.093858901375</v>
      </c>
      <c r="AQ50">
        <f t="shared" si="19"/>
        <v>48522.901702646966</v>
      </c>
      <c r="AR50" s="2">
        <f t="shared" si="20"/>
        <v>1.9878149879778338E-2</v>
      </c>
    </row>
    <row r="51" spans="16:44" x14ac:dyDescent="0.3">
      <c r="P51">
        <v>-0.28611599999999998</v>
      </c>
      <c r="Q51">
        <f t="shared" si="23"/>
        <v>0.28611599999999998</v>
      </c>
      <c r="R51">
        <f t="shared" si="6"/>
        <v>7.2673464000000002E-3</v>
      </c>
      <c r="S51">
        <v>-8824.1908590000003</v>
      </c>
      <c r="T51">
        <f t="shared" si="7"/>
        <v>-60.840654281399836</v>
      </c>
      <c r="U51" s="3"/>
      <c r="W51">
        <v>-0.28609499999999999</v>
      </c>
      <c r="X51">
        <f t="shared" si="8"/>
        <v>0.28609499999999999</v>
      </c>
      <c r="Y51">
        <f t="shared" si="9"/>
        <v>7.2668129999999996E-3</v>
      </c>
      <c r="Z51">
        <v>45868.422980000003</v>
      </c>
      <c r="AA51">
        <f t="shared" si="10"/>
        <v>316.25164386748628</v>
      </c>
      <c r="AC51">
        <v>-0.28588999999999998</v>
      </c>
      <c r="AD51">
        <f t="shared" si="24"/>
        <v>0.28588999999999998</v>
      </c>
      <c r="AE51">
        <f t="shared" si="11"/>
        <v>7.2616060000000003E-3</v>
      </c>
      <c r="AF51">
        <v>25642.480019999999</v>
      </c>
      <c r="AG51">
        <f t="shared" si="12"/>
        <v>176.798676132819</v>
      </c>
      <c r="AI51">
        <v>-0.28606700000000002</v>
      </c>
      <c r="AJ51">
        <f t="shared" si="13"/>
        <v>0.28606700000000002</v>
      </c>
      <c r="AK51">
        <f t="shared" si="14"/>
        <v>7.2661017999999999E-3</v>
      </c>
      <c r="AL51">
        <v>47907.560790000003</v>
      </c>
      <c r="AM51">
        <f t="shared" si="15"/>
        <v>330.31100415475919</v>
      </c>
      <c r="AN51">
        <f t="shared" si="16"/>
        <v>-8892.2792646332418</v>
      </c>
      <c r="AO51">
        <f t="shared" si="17"/>
        <v>46844.839189837614</v>
      </c>
      <c r="AP51" s="5">
        <f t="shared" si="18"/>
        <v>26772.147393363568</v>
      </c>
      <c r="AQ51">
        <f t="shared" si="19"/>
        <v>48895.248534022125</v>
      </c>
      <c r="AR51" s="2">
        <f t="shared" si="20"/>
        <v>2.0200076155352232E-2</v>
      </c>
    </row>
    <row r="52" spans="16:44" x14ac:dyDescent="0.3">
      <c r="P52">
        <v>-0.29159099999999999</v>
      </c>
      <c r="Q52">
        <f t="shared" si="23"/>
        <v>0.29159099999999999</v>
      </c>
      <c r="R52">
        <f t="shared" si="6"/>
        <v>7.4064114E-3</v>
      </c>
      <c r="S52">
        <v>-7791.2106690000001</v>
      </c>
      <c r="T52">
        <f t="shared" si="7"/>
        <v>-53.718506582698907</v>
      </c>
      <c r="U52" s="3"/>
      <c r="W52">
        <v>-0.29091499999999998</v>
      </c>
      <c r="X52">
        <f t="shared" si="8"/>
        <v>0.29091499999999998</v>
      </c>
      <c r="Y52">
        <f t="shared" si="9"/>
        <v>7.3892410000000004E-3</v>
      </c>
      <c r="Z52">
        <v>47010.459170000002</v>
      </c>
      <c r="AA52">
        <f t="shared" si="10"/>
        <v>324.125706217551</v>
      </c>
      <c r="AC52">
        <v>-0.29141899999999998</v>
      </c>
      <c r="AD52">
        <f t="shared" si="24"/>
        <v>0.29141899999999998</v>
      </c>
      <c r="AE52">
        <f t="shared" si="11"/>
        <v>7.4020426000000004E-3</v>
      </c>
      <c r="AF52">
        <v>28004.486069999999</v>
      </c>
      <c r="AG52">
        <f t="shared" si="12"/>
        <v>193.08413457256427</v>
      </c>
      <c r="AI52">
        <v>-0.29119800000000001</v>
      </c>
      <c r="AJ52">
        <f t="shared" si="13"/>
        <v>0.29119800000000001</v>
      </c>
      <c r="AK52">
        <f t="shared" si="14"/>
        <v>7.3964291999999996E-3</v>
      </c>
      <c r="AL52">
        <v>48296.332499999997</v>
      </c>
      <c r="AM52">
        <f t="shared" si="15"/>
        <v>332.99149073765915</v>
      </c>
      <c r="AN52">
        <f t="shared" si="16"/>
        <v>-7898.9538465894993</v>
      </c>
      <c r="AO52">
        <f t="shared" si="17"/>
        <v>48113.78469172398</v>
      </c>
      <c r="AP52" s="5">
        <f t="shared" si="18"/>
        <v>29034.418313293685</v>
      </c>
      <c r="AQ52">
        <f t="shared" si="19"/>
        <v>49323.03254598342</v>
      </c>
      <c r="AR52" s="2">
        <f t="shared" si="20"/>
        <v>2.0815833759334247E-2</v>
      </c>
    </row>
    <row r="53" spans="16:44" x14ac:dyDescent="0.3">
      <c r="P53">
        <v>-0.29612300000000003</v>
      </c>
      <c r="Q53">
        <f t="shared" si="23"/>
        <v>0.29612300000000003</v>
      </c>
      <c r="R53">
        <f t="shared" si="6"/>
        <v>7.5215242E-3</v>
      </c>
      <c r="S53">
        <v>-6935.9294209999998</v>
      </c>
      <c r="T53">
        <f t="shared" si="7"/>
        <v>-47.821549960340761</v>
      </c>
      <c r="U53" s="3"/>
      <c r="W53">
        <v>-0.29594500000000001</v>
      </c>
      <c r="X53">
        <f t="shared" si="8"/>
        <v>0.29594500000000001</v>
      </c>
      <c r="Y53">
        <f t="shared" si="9"/>
        <v>7.5170030000000004E-3</v>
      </c>
      <c r="Z53">
        <v>48201.525609999997</v>
      </c>
      <c r="AA53">
        <f t="shared" si="10"/>
        <v>332.33782024138901</v>
      </c>
      <c r="AC53">
        <v>-0.29599700000000001</v>
      </c>
      <c r="AD53">
        <f t="shared" si="24"/>
        <v>0.29599700000000001</v>
      </c>
      <c r="AE53">
        <f t="shared" si="11"/>
        <v>7.5183237999999998E-3</v>
      </c>
      <c r="AF53">
        <v>29953.93765</v>
      </c>
      <c r="AG53">
        <f t="shared" si="12"/>
        <v>206.52513007144788</v>
      </c>
      <c r="AI53">
        <v>-0.29592200000000002</v>
      </c>
      <c r="AJ53">
        <f t="shared" si="13"/>
        <v>0.29592200000000002</v>
      </c>
      <c r="AK53">
        <f t="shared" si="14"/>
        <v>7.5164187999999998E-3</v>
      </c>
      <c r="AL53">
        <v>48674.903400000003</v>
      </c>
      <c r="AM53">
        <f t="shared" si="15"/>
        <v>335.60164521141553</v>
      </c>
      <c r="AN53">
        <f t="shared" si="16"/>
        <v>-6995.6201644596249</v>
      </c>
      <c r="AO53">
        <f t="shared" si="17"/>
        <v>49258.303987257066</v>
      </c>
      <c r="AP53" s="5">
        <f t="shared" si="18"/>
        <v>31082.271290956629</v>
      </c>
      <c r="AQ53">
        <f t="shared" si="19"/>
        <v>49723.223772873673</v>
      </c>
      <c r="AR53" s="2">
        <f t="shared" si="20"/>
        <v>2.1083113549962087E-2</v>
      </c>
    </row>
    <row r="54" spans="16:44" x14ac:dyDescent="0.3">
      <c r="P54">
        <v>-0.30133900000000002</v>
      </c>
      <c r="Q54">
        <f t="shared" si="23"/>
        <v>0.30133900000000002</v>
      </c>
      <c r="R54">
        <f t="shared" si="6"/>
        <v>7.6540106000000004E-3</v>
      </c>
      <c r="S54">
        <v>-5976.1219490000003</v>
      </c>
      <c r="T54">
        <f t="shared" si="7"/>
        <v>-41.203910392731281</v>
      </c>
      <c r="U54" s="3"/>
      <c r="W54">
        <v>-0.30144599999999999</v>
      </c>
      <c r="X54">
        <f t="shared" si="8"/>
        <v>0.30144599999999999</v>
      </c>
      <c r="Y54">
        <f t="shared" si="9"/>
        <v>7.6567283999999999E-3</v>
      </c>
      <c r="Z54">
        <v>49453.960870000003</v>
      </c>
      <c r="AA54">
        <f t="shared" si="10"/>
        <v>340.97305738449529</v>
      </c>
      <c r="AC54">
        <v>-0.30152600000000002</v>
      </c>
      <c r="AD54">
        <f t="shared" si="24"/>
        <v>0.30152600000000002</v>
      </c>
      <c r="AE54">
        <f t="shared" si="11"/>
        <v>7.6587603999999998E-3</v>
      </c>
      <c r="AF54">
        <v>32235.282380000001</v>
      </c>
      <c r="AG54">
        <f t="shared" si="12"/>
        <v>222.25444828684658</v>
      </c>
      <c r="AI54">
        <v>-0.30101299999999998</v>
      </c>
      <c r="AJ54">
        <f t="shared" si="13"/>
        <v>0.30101299999999998</v>
      </c>
      <c r="AK54">
        <f t="shared" si="14"/>
        <v>7.6457302E-3</v>
      </c>
      <c r="AL54">
        <v>49075.119039999998</v>
      </c>
      <c r="AM54">
        <f t="shared" si="15"/>
        <v>338.36103491414553</v>
      </c>
      <c r="AN54">
        <f t="shared" si="16"/>
        <v>-6033.944914265101</v>
      </c>
      <c r="AO54">
        <f t="shared" si="17"/>
        <v>50467.294573167856</v>
      </c>
      <c r="AP54" s="5">
        <f t="shared" si="18"/>
        <v>33252.937127061945</v>
      </c>
      <c r="AQ54">
        <f t="shared" si="19"/>
        <v>50160.658221497157</v>
      </c>
      <c r="AR54" s="2">
        <f t="shared" si="20"/>
        <v>2.1641246745680336E-2</v>
      </c>
    </row>
    <row r="55" spans="16:44" x14ac:dyDescent="0.3">
      <c r="P55">
        <v>-0.30574899999999999</v>
      </c>
      <c r="Q55">
        <f t="shared" si="23"/>
        <v>0.30574899999999999</v>
      </c>
      <c r="R55">
        <f t="shared" si="6"/>
        <v>7.7660246E-3</v>
      </c>
      <c r="S55">
        <v>-5163.5542260000002</v>
      </c>
      <c r="T55">
        <f t="shared" si="7"/>
        <v>-35.601453158383819</v>
      </c>
      <c r="U55" s="3"/>
      <c r="W55">
        <v>-0.30563699999999999</v>
      </c>
      <c r="X55">
        <f t="shared" si="8"/>
        <v>0.30563699999999999</v>
      </c>
      <c r="Y55">
        <f t="shared" si="9"/>
        <v>7.7631797999999997E-3</v>
      </c>
      <c r="Z55">
        <v>50408.211289999999</v>
      </c>
      <c r="AA55">
        <f t="shared" si="10"/>
        <v>347.55238242729928</v>
      </c>
      <c r="AC55">
        <v>-0.30586600000000003</v>
      </c>
      <c r="AD55">
        <f t="shared" si="24"/>
        <v>0.30586600000000003</v>
      </c>
      <c r="AE55">
        <f t="shared" si="11"/>
        <v>7.7689964000000004E-3</v>
      </c>
      <c r="AF55">
        <v>34025.907220000001</v>
      </c>
      <c r="AG55">
        <f t="shared" si="12"/>
        <v>234.60037196176503</v>
      </c>
      <c r="AI55">
        <v>-0.30570199999999997</v>
      </c>
      <c r="AJ55">
        <f t="shared" si="13"/>
        <v>0.30570199999999997</v>
      </c>
      <c r="AK55">
        <f t="shared" si="14"/>
        <v>7.7648307999999997E-3</v>
      </c>
      <c r="AL55">
        <v>49461.465340000002</v>
      </c>
      <c r="AM55">
        <f t="shared" si="15"/>
        <v>341.02479888375916</v>
      </c>
      <c r="AN55">
        <f t="shared" si="16"/>
        <v>-5158.9019749183062</v>
      </c>
      <c r="AO55">
        <f t="shared" si="17"/>
        <v>51559.279601937204</v>
      </c>
      <c r="AP55" s="5">
        <f t="shared" si="18"/>
        <v>35219.965095178086</v>
      </c>
      <c r="AQ55">
        <f t="shared" si="19"/>
        <v>50568.657416429669</v>
      </c>
      <c r="AR55" s="2">
        <f t="shared" si="20"/>
        <v>2.1894828397598345E-2</v>
      </c>
    </row>
    <row r="56" spans="16:44" x14ac:dyDescent="0.3">
      <c r="P56">
        <v>-0.31082900000000002</v>
      </c>
      <c r="Q56">
        <f t="shared" si="23"/>
        <v>0.31082900000000002</v>
      </c>
      <c r="R56">
        <f t="shared" si="6"/>
        <v>7.8950566000000003E-3</v>
      </c>
      <c r="S56">
        <v>-4251.5238890000001</v>
      </c>
      <c r="T56">
        <f t="shared" si="7"/>
        <v>-29.313225340762266</v>
      </c>
      <c r="U56" s="3"/>
      <c r="W56">
        <v>-0.31045699999999998</v>
      </c>
      <c r="X56">
        <f t="shared" si="8"/>
        <v>0.31045699999999998</v>
      </c>
      <c r="Y56">
        <f t="shared" si="9"/>
        <v>7.8856077999999996E-3</v>
      </c>
      <c r="Z56">
        <v>51465.111250000002</v>
      </c>
      <c r="AA56">
        <f t="shared" si="10"/>
        <v>354.83945113465865</v>
      </c>
      <c r="AC56">
        <v>-0.30996899999999999</v>
      </c>
      <c r="AD56">
        <f t="shared" si="24"/>
        <v>0.30996899999999999</v>
      </c>
      <c r="AE56">
        <f t="shared" si="11"/>
        <v>7.8732126000000003E-3</v>
      </c>
      <c r="AF56">
        <v>35664.089200000002</v>
      </c>
      <c r="AG56">
        <f t="shared" si="12"/>
        <v>245.895239115907</v>
      </c>
      <c r="AI56">
        <v>-0.31133100000000002</v>
      </c>
      <c r="AJ56">
        <f t="shared" si="13"/>
        <v>0.31133100000000002</v>
      </c>
      <c r="AK56">
        <f t="shared" si="14"/>
        <v>7.9078073999999995E-3</v>
      </c>
      <c r="AL56">
        <v>49919.054779999999</v>
      </c>
      <c r="AM56">
        <f t="shared" si="15"/>
        <v>344.17976701247596</v>
      </c>
      <c r="AN56">
        <f t="shared" si="16"/>
        <v>-4121.7560881878799</v>
      </c>
      <c r="AO56">
        <f t="shared" si="17"/>
        <v>52844.021853823644</v>
      </c>
      <c r="AP56" s="5">
        <f t="shared" si="18"/>
        <v>37541.853233794951</v>
      </c>
      <c r="AQ56">
        <f t="shared" si="19"/>
        <v>51064.236813787655</v>
      </c>
      <c r="AR56" s="2">
        <f t="shared" si="20"/>
        <v>2.2426302736369301E-2</v>
      </c>
    </row>
    <row r="57" spans="16:44" x14ac:dyDescent="0.3">
      <c r="P57">
        <v>-0.31561899999999998</v>
      </c>
      <c r="Q57">
        <f t="shared" si="23"/>
        <v>0.31561899999999998</v>
      </c>
      <c r="R57">
        <f t="shared" si="6"/>
        <v>8.0167225999999998E-3</v>
      </c>
      <c r="S57">
        <v>-3390.5103589999999</v>
      </c>
      <c r="T57">
        <f t="shared" si="7"/>
        <v>-23.376746025278127</v>
      </c>
      <c r="U57" s="3"/>
      <c r="W57">
        <v>-0.315417</v>
      </c>
      <c r="X57">
        <f t="shared" si="8"/>
        <v>0.315417</v>
      </c>
      <c r="Y57">
        <f t="shared" si="9"/>
        <v>8.0115918000000005E-3</v>
      </c>
      <c r="Z57">
        <v>52552.042439999997</v>
      </c>
      <c r="AA57">
        <f t="shared" si="10"/>
        <v>362.3335778840833</v>
      </c>
      <c r="AC57">
        <v>-0.31532500000000002</v>
      </c>
      <c r="AD57">
        <f t="shared" si="24"/>
        <v>0.31532500000000002</v>
      </c>
      <c r="AE57">
        <f t="shared" si="11"/>
        <v>8.0092549999999998E-3</v>
      </c>
      <c r="AF57">
        <v>37804.651120000002</v>
      </c>
      <c r="AG57">
        <f t="shared" si="12"/>
        <v>260.65389402530548</v>
      </c>
      <c r="AI57">
        <v>-0.315411</v>
      </c>
      <c r="AJ57">
        <f t="shared" si="13"/>
        <v>0.315411</v>
      </c>
      <c r="AK57">
        <f t="shared" si="14"/>
        <v>8.0114394000000005E-3</v>
      </c>
      <c r="AL57">
        <v>50262.491260000003</v>
      </c>
      <c r="AM57">
        <f t="shared" si="15"/>
        <v>346.54767818769602</v>
      </c>
      <c r="AN57">
        <f t="shared" si="16"/>
        <v>-3378.9480401280148</v>
      </c>
      <c r="AO57">
        <f t="shared" si="17"/>
        <v>53758.066454618966</v>
      </c>
      <c r="AP57" s="5">
        <f t="shared" si="18"/>
        <v>39198.705882650138</v>
      </c>
      <c r="AQ57">
        <f t="shared" si="19"/>
        <v>51426.987172132656</v>
      </c>
      <c r="AR57" s="2">
        <f t="shared" si="20"/>
        <v>2.2643673607301514E-2</v>
      </c>
    </row>
    <row r="58" spans="16:44" x14ac:dyDescent="0.3">
      <c r="P58">
        <v>-0.32066800000000001</v>
      </c>
      <c r="Q58">
        <f t="shared" si="23"/>
        <v>0.32066800000000001</v>
      </c>
      <c r="R58">
        <f t="shared" si="6"/>
        <v>8.1449672000000004E-3</v>
      </c>
      <c r="S58">
        <v>-2505.0661730000002</v>
      </c>
      <c r="T58">
        <f t="shared" si="7"/>
        <v>-17.271823266161107</v>
      </c>
      <c r="U58" s="3"/>
      <c r="W58">
        <v>-0.32025399999999998</v>
      </c>
      <c r="X58">
        <f t="shared" si="8"/>
        <v>0.32025399999999998</v>
      </c>
      <c r="Y58">
        <f t="shared" si="9"/>
        <v>8.1344516000000002E-3</v>
      </c>
      <c r="Z58">
        <v>53574.510289999998</v>
      </c>
      <c r="AA58">
        <f t="shared" si="10"/>
        <v>369.38324554990095</v>
      </c>
      <c r="AC58">
        <v>-0.32130599999999998</v>
      </c>
      <c r="AD58">
        <f t="shared" si="24"/>
        <v>0.32130599999999998</v>
      </c>
      <c r="AE58">
        <f t="shared" si="11"/>
        <v>8.1611723999999997E-3</v>
      </c>
      <c r="AF58">
        <v>40121.205110000003</v>
      </c>
      <c r="AG58">
        <f t="shared" si="12"/>
        <v>276.62597154287624</v>
      </c>
      <c r="AI58">
        <v>-0.32045699999999999</v>
      </c>
      <c r="AJ58">
        <f t="shared" si="13"/>
        <v>0.32045699999999999</v>
      </c>
      <c r="AK58">
        <f t="shared" si="14"/>
        <v>8.1396078000000004E-3</v>
      </c>
      <c r="AL58">
        <v>50687.013359999997</v>
      </c>
      <c r="AM58">
        <f t="shared" si="15"/>
        <v>349.47465503278215</v>
      </c>
      <c r="AN58">
        <f t="shared" si="16"/>
        <v>-2470.4770733137834</v>
      </c>
      <c r="AO58">
        <f t="shared" si="17"/>
        <v>54869.336948441392</v>
      </c>
      <c r="AP58" s="5">
        <f t="shared" si="18"/>
        <v>41218.447343286804</v>
      </c>
      <c r="AQ58">
        <f t="shared" si="19"/>
        <v>51879.298259233554</v>
      </c>
      <c r="AR58" s="2">
        <f t="shared" si="20"/>
        <v>2.2981901051858426E-2</v>
      </c>
    </row>
    <row r="59" spans="16:44" x14ac:dyDescent="0.3">
      <c r="P59">
        <v>-0.32529200000000003</v>
      </c>
      <c r="Q59">
        <f t="shared" si="23"/>
        <v>0.32529200000000003</v>
      </c>
      <c r="R59">
        <f t="shared" si="6"/>
        <v>8.2624168000000001E-3</v>
      </c>
      <c r="S59">
        <v>-1693.9765640000001</v>
      </c>
      <c r="T59">
        <f t="shared" si="7"/>
        <v>-11.679557269095284</v>
      </c>
      <c r="U59" s="3"/>
      <c r="W59">
        <v>-0.325318</v>
      </c>
      <c r="X59">
        <f t="shared" si="8"/>
        <v>0.325318</v>
      </c>
      <c r="Y59">
        <f t="shared" si="9"/>
        <v>8.2630771999999998E-3</v>
      </c>
      <c r="Z59">
        <v>54644.105689999997</v>
      </c>
      <c r="AA59">
        <f t="shared" si="10"/>
        <v>376.75784623479029</v>
      </c>
      <c r="AC59">
        <v>-0.325237</v>
      </c>
      <c r="AD59">
        <f t="shared" si="24"/>
        <v>0.325237</v>
      </c>
      <c r="AE59">
        <f t="shared" si="11"/>
        <v>8.2610197999999999E-3</v>
      </c>
      <c r="AF59">
        <v>41644.9107</v>
      </c>
      <c r="AG59">
        <f t="shared" si="12"/>
        <v>287.1315517721701</v>
      </c>
      <c r="AI59">
        <v>-0.32519900000000002</v>
      </c>
      <c r="AJ59">
        <f t="shared" si="13"/>
        <v>0.32519900000000002</v>
      </c>
      <c r="AK59">
        <f t="shared" si="14"/>
        <v>8.2600546000000004E-3</v>
      </c>
      <c r="AL59">
        <v>51085.738389999999</v>
      </c>
      <c r="AM59">
        <f t="shared" si="15"/>
        <v>352.22376734134349</v>
      </c>
      <c r="AN59">
        <f t="shared" si="16"/>
        <v>-1626.8574706323025</v>
      </c>
      <c r="AO59">
        <f t="shared" si="17"/>
        <v>55894.998187401201</v>
      </c>
      <c r="AP59" s="5">
        <f t="shared" si="18"/>
        <v>43087.728184928092</v>
      </c>
      <c r="AQ59">
        <f t="shared" si="19"/>
        <v>52307.667762997888</v>
      </c>
      <c r="AR59" s="2">
        <f t="shared" si="20"/>
        <v>2.3360425445354573E-2</v>
      </c>
    </row>
    <row r="60" spans="16:44" x14ac:dyDescent="0.3">
      <c r="P60">
        <v>-0.33105200000000001</v>
      </c>
      <c r="Q60">
        <f t="shared" si="23"/>
        <v>0.33105200000000001</v>
      </c>
      <c r="R60">
        <f t="shared" si="6"/>
        <v>8.4087208E-3</v>
      </c>
      <c r="S60">
        <v>-700.42376130000002</v>
      </c>
      <c r="T60">
        <f t="shared" si="7"/>
        <v>-4.8292518365315908</v>
      </c>
      <c r="U60" s="3"/>
      <c r="W60">
        <v>-0.33066800000000002</v>
      </c>
      <c r="X60">
        <f t="shared" si="8"/>
        <v>0.33066800000000002</v>
      </c>
      <c r="Y60">
        <f t="shared" si="9"/>
        <v>8.3989671999999994E-3</v>
      </c>
      <c r="Z60">
        <v>55740.669829999999</v>
      </c>
      <c r="AA60">
        <f t="shared" si="10"/>
        <v>384.31838983648214</v>
      </c>
      <c r="AC60">
        <v>-0.33024799999999999</v>
      </c>
      <c r="AD60">
        <f t="shared" si="24"/>
        <v>0.33024799999999999</v>
      </c>
      <c r="AE60">
        <f t="shared" si="11"/>
        <v>8.3882991999999993E-3</v>
      </c>
      <c r="AF60">
        <v>43536.014799999997</v>
      </c>
      <c r="AG60">
        <f t="shared" si="12"/>
        <v>300.17025555778571</v>
      </c>
      <c r="AI60">
        <v>-0.33053100000000002</v>
      </c>
      <c r="AJ60">
        <f t="shared" si="13"/>
        <v>0.33053100000000002</v>
      </c>
      <c r="AK60">
        <f t="shared" si="14"/>
        <v>8.3954874000000002E-3</v>
      </c>
      <c r="AL60">
        <v>51545.080629999997</v>
      </c>
      <c r="AM60">
        <f t="shared" si="15"/>
        <v>355.39082060064374</v>
      </c>
      <c r="AN60">
        <f t="shared" si="16"/>
        <v>-689.7733570111526</v>
      </c>
      <c r="AO60">
        <f t="shared" si="17"/>
        <v>57027.488489639116</v>
      </c>
      <c r="AP60" s="5">
        <f t="shared" si="18"/>
        <v>45157.302600787167</v>
      </c>
      <c r="AQ60">
        <f t="shared" si="19"/>
        <v>52792.698368196805</v>
      </c>
      <c r="AR60" s="2">
        <f t="shared" si="20"/>
        <v>2.3632391917068476E-2</v>
      </c>
    </row>
    <row r="61" spans="16:44" x14ac:dyDescent="0.3">
      <c r="P61">
        <v>-0.33504499999999998</v>
      </c>
      <c r="Q61">
        <f t="shared" si="23"/>
        <v>0.33504499999999998</v>
      </c>
      <c r="R61">
        <f t="shared" si="6"/>
        <v>8.5101429999999995E-3</v>
      </c>
      <c r="S61">
        <v>-10.79496084</v>
      </c>
      <c r="T61">
        <f t="shared" si="7"/>
        <v>-7.4428634981056868E-2</v>
      </c>
      <c r="U61" s="3"/>
      <c r="W61">
        <v>-0.33505200000000002</v>
      </c>
      <c r="X61">
        <f t="shared" si="8"/>
        <v>0.33505200000000002</v>
      </c>
      <c r="Y61">
        <f t="shared" si="9"/>
        <v>8.5103208000000003E-3</v>
      </c>
      <c r="Z61">
        <v>56639.830470000001</v>
      </c>
      <c r="AA61">
        <f t="shared" si="10"/>
        <v>390.51788421685211</v>
      </c>
      <c r="AC61">
        <v>-0.33504800000000001</v>
      </c>
      <c r="AD61">
        <f t="shared" si="24"/>
        <v>0.33504800000000001</v>
      </c>
      <c r="AE61">
        <f t="shared" si="11"/>
        <v>8.5102192000000004E-3</v>
      </c>
      <c r="AF61">
        <v>45347.821120000001</v>
      </c>
      <c r="AG61">
        <f t="shared" si="12"/>
        <v>312.66222039641428</v>
      </c>
      <c r="AI61">
        <v>-0.33505000000000001</v>
      </c>
      <c r="AJ61">
        <f t="shared" si="13"/>
        <v>0.33505000000000001</v>
      </c>
      <c r="AK61">
        <f t="shared" si="14"/>
        <v>8.5102700000000003E-3</v>
      </c>
      <c r="AL61">
        <v>51934.602619999998</v>
      </c>
      <c r="AM61">
        <f t="shared" si="15"/>
        <v>358.07648018204571</v>
      </c>
      <c r="AN61">
        <f t="shared" si="16"/>
        <v>95.068018609185359</v>
      </c>
      <c r="AO61">
        <f t="shared" si="17"/>
        <v>57970.689880702994</v>
      </c>
      <c r="AP61" s="5">
        <f t="shared" si="18"/>
        <v>46885.345367471367</v>
      </c>
      <c r="AQ61">
        <f t="shared" si="19"/>
        <v>53206.214502088711</v>
      </c>
      <c r="AR61" s="2">
        <f t="shared" si="20"/>
        <v>2.389968716979092E-2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C61"/>
  <sheetViews>
    <sheetView workbookViewId="0">
      <selection activeCell="I9" sqref="I9"/>
    </sheetView>
  </sheetViews>
  <sheetFormatPr defaultRowHeight="14.4" x14ac:dyDescent="0.3"/>
  <cols>
    <col min="4" max="4" width="12.6640625" bestFit="1" customWidth="1"/>
    <col min="5" max="5" width="12.5546875" bestFit="1" customWidth="1"/>
    <col min="6" max="6" width="12.77734375" bestFit="1" customWidth="1"/>
    <col min="7" max="7" width="14.6640625" bestFit="1" customWidth="1"/>
    <col min="10" max="10" width="12" bestFit="1" customWidth="1"/>
    <col min="12" max="12" width="12.6640625" bestFit="1" customWidth="1"/>
    <col min="29" max="29" width="10.21875" bestFit="1" customWidth="1"/>
  </cols>
  <sheetData>
    <row r="2" spans="2:29" x14ac:dyDescent="0.3">
      <c r="B2" t="s">
        <v>3</v>
      </c>
      <c r="C2">
        <v>100</v>
      </c>
      <c r="D2" t="s">
        <v>41</v>
      </c>
      <c r="E2" t="s">
        <v>0</v>
      </c>
      <c r="F2">
        <v>100</v>
      </c>
      <c r="G2" t="s">
        <v>39</v>
      </c>
      <c r="I2" t="s">
        <v>20</v>
      </c>
      <c r="J2">
        <v>200000</v>
      </c>
      <c r="K2" t="s">
        <v>39</v>
      </c>
    </row>
    <row r="3" spans="2:29" x14ac:dyDescent="0.3">
      <c r="B3" t="s">
        <v>4</v>
      </c>
      <c r="C3">
        <v>250</v>
      </c>
      <c r="D3" t="s">
        <v>41</v>
      </c>
      <c r="E3" t="s">
        <v>1</v>
      </c>
      <c r="F3">
        <v>0</v>
      </c>
      <c r="G3" t="s">
        <v>39</v>
      </c>
      <c r="I3" t="s">
        <v>21</v>
      </c>
      <c r="J3">
        <v>0.28999999999999998</v>
      </c>
    </row>
    <row r="4" spans="2:29" x14ac:dyDescent="0.3">
      <c r="B4" t="s">
        <v>8</v>
      </c>
      <c r="C4">
        <f>C2/C3</f>
        <v>0.4</v>
      </c>
      <c r="D4" t="s">
        <v>19</v>
      </c>
      <c r="E4" t="s">
        <v>23</v>
      </c>
      <c r="F4">
        <v>50</v>
      </c>
      <c r="G4" t="s">
        <v>40</v>
      </c>
      <c r="I4" t="s">
        <v>22</v>
      </c>
      <c r="J4">
        <v>1.17E-5</v>
      </c>
      <c r="K4" t="s">
        <v>38</v>
      </c>
    </row>
    <row r="5" spans="2:29" x14ac:dyDescent="0.3">
      <c r="E5" t="s">
        <v>24</v>
      </c>
      <c r="F5">
        <v>0</v>
      </c>
      <c r="G5" t="s">
        <v>40</v>
      </c>
    </row>
    <row r="6" spans="2:29" x14ac:dyDescent="0.3">
      <c r="E6" t="s">
        <v>25</v>
      </c>
      <c r="F6">
        <f>F4-F5</f>
        <v>50</v>
      </c>
      <c r="G6" t="s">
        <v>40</v>
      </c>
    </row>
    <row r="8" spans="2:29" x14ac:dyDescent="0.3">
      <c r="E8" t="s">
        <v>18</v>
      </c>
      <c r="F8">
        <v>20</v>
      </c>
    </row>
    <row r="9" spans="2:29" x14ac:dyDescent="0.3">
      <c r="E9" t="s">
        <v>6</v>
      </c>
      <c r="F9">
        <f>(C3-C2)/F8</f>
        <v>7.5</v>
      </c>
      <c r="G9" t="s">
        <v>41</v>
      </c>
    </row>
    <row r="13" spans="2:29" x14ac:dyDescent="0.3">
      <c r="AC13" s="6"/>
    </row>
    <row r="14" spans="2:29" x14ac:dyDescent="0.3">
      <c r="C14" t="s">
        <v>5</v>
      </c>
      <c r="D14" t="s">
        <v>42</v>
      </c>
      <c r="E14" t="s">
        <v>43</v>
      </c>
      <c r="F14" t="s">
        <v>44</v>
      </c>
      <c r="G14" t="s">
        <v>45</v>
      </c>
    </row>
    <row r="15" spans="2:29" x14ac:dyDescent="0.3">
      <c r="C15">
        <f>C2</f>
        <v>100</v>
      </c>
      <c r="D15">
        <f>(((($C$2^2)*$F$2)-(($C$3^2)*$F$3))/(($C$3^2)-($C$2^2)))-((($C$2^2)*($C$3^2)*($F$2-$F$3))/((($C$3^2)-($C$2^2))*(C15^2)))+((($J$4*$J$2*$F$6)/(2*(1-$J$3)*LN($C$3/$C$2)))*(-LN($C$3/C15)+(((($C$2^2)*(($C$3^2)-(C15^2)))/((C15^2)*(($C$3^2)-($C$2^2))))*LN($C$3/$C$2))))</f>
        <v>-100</v>
      </c>
      <c r="E15">
        <f>(((($C$2^2)*$F$2)-(($C$3^2)*$F$3))/(($C$3^2)-($C$2^2)))+((($C$2^2)*($C$3^2)*($F$2-$F$3))/((($C$3^2)-($C$2^2))*(C15^2)))+((($J$4*$J$2*$F$6)/(2*(1-$J$3)*LN($C$3/$C$2)))*(1-(LN($C$3/C15))-(((($C$2^2)*(($C$3^2)+(C15^2)))/((C15^2)*(($C$3^2)-($C$2^2))))*LN($C$3/$C$2))))</f>
        <v>31.839816670755368</v>
      </c>
      <c r="F15" s="5">
        <f>(($J$4*$J$2*$F$6)/(2*(1-$J$3)*LN($C$3/$C$2)))*(1-(2*LN($C$3/C15))-(((2*($C$2^2))/(($C$3^2)-($C$2^2)))*LN($C$3/$C$2)))</f>
        <v>-106.25542142448273</v>
      </c>
      <c r="G15">
        <f>SQRT((1/2)*(((D15-E15)^2)+((E15-F15)^2)+((D15-F15)^2)))</f>
        <v>135.07620505025443</v>
      </c>
      <c r="AA15" s="5"/>
      <c r="AC15" s="2"/>
    </row>
    <row r="16" spans="2:29" x14ac:dyDescent="0.3">
      <c r="C16">
        <f>C15+$F$9</f>
        <v>107.5</v>
      </c>
      <c r="D16">
        <f t="shared" ref="D16:D35" si="0">(((($C$2^2)*$F$2)-(($C$3^2)*$F$3))/(($C$3^2)-($C$2^2)))-((($C$2^2)*($C$3^2)*($F$2-$F$3))/((($C$3^2)-($C$2^2))*(C16^2)))+((($J$4*$J$2*$F$6)/(2*(1-$J$3)*LN($C$3/$C$2)))*(-LN($C$3/C16)+(((($C$2^2)*(($C$3^2)-(C16^2)))/((C16^2)*(($C$3^2)-($C$2^2))))*LN($C$3/$C$2))))</f>
        <v>-90.674301823822177</v>
      </c>
      <c r="E16">
        <f t="shared" ref="E16:E35" si="1">(((($C$2^2)*$F$2)-(($C$3^2)*$F$3))/(($C$3^2)-($C$2^2)))+((($C$2^2)*($C$3^2)*($F$2-$F$3))/((($C$3^2)-($C$2^2))*(C16^2)))+((($J$4*$J$2*$F$6)/(2*(1-$J$3)*LN($C$3/$C$2)))*(1-(LN($C$3/C16))-(((($C$2^2)*(($C$3^2)+(C16^2)))/((C16^2)*(($C$3^2)-($C$2^2))))*LN($C$3/$C$2))))</f>
        <v>35.520503622202426</v>
      </c>
      <c r="F16" s="5">
        <f t="shared" ref="F16:F35" si="2">(($J$4*$J$2*$F$6)/(2*(1-$J$3)*LN($C$3/$C$2)))*(1-(2*LN($C$3/C16))-(((2*($C$2^2))/(($C$3^2)-($C$2^2)))*LN($C$3/$C$2)))</f>
        <v>-93.249036296857852</v>
      </c>
      <c r="G16">
        <f t="shared" ref="G16:G35" si="3">SQRT((1/2)*(((D16-E16)^2)+((E16-F16)^2)+((D16-F16)^2)))</f>
        <v>127.50167173439942</v>
      </c>
      <c r="AA16" s="5"/>
      <c r="AC16" s="2"/>
    </row>
    <row r="17" spans="3:29" x14ac:dyDescent="0.3">
      <c r="C17">
        <f t="shared" ref="C17:C35" si="4">C16+$F$9</f>
        <v>115</v>
      </c>
      <c r="D17">
        <f t="shared" si="0"/>
        <v>-82.321370496834462</v>
      </c>
      <c r="E17">
        <f t="shared" si="1"/>
        <v>39.29643356899075</v>
      </c>
      <c r="F17" s="5">
        <f t="shared" si="2"/>
        <v>-81.120175023081813</v>
      </c>
      <c r="G17">
        <f t="shared" si="3"/>
        <v>121.02167731686752</v>
      </c>
      <c r="AA17" s="5"/>
      <c r="AC17" s="2"/>
    </row>
    <row r="18" spans="3:29" x14ac:dyDescent="0.3">
      <c r="C18">
        <f t="shared" si="4"/>
        <v>122.5</v>
      </c>
      <c r="D18">
        <f t="shared" si="0"/>
        <v>-74.759044127882248</v>
      </c>
      <c r="E18">
        <f t="shared" si="1"/>
        <v>43.096408214462016</v>
      </c>
      <c r="F18" s="5">
        <f t="shared" si="2"/>
        <v>-69.757874008658334</v>
      </c>
      <c r="G18">
        <f t="shared" si="3"/>
        <v>115.43614764335238</v>
      </c>
      <c r="AA18" s="5"/>
      <c r="AC18" s="2"/>
    </row>
    <row r="19" spans="3:29" x14ac:dyDescent="0.3">
      <c r="C19">
        <f t="shared" si="4"/>
        <v>130</v>
      </c>
      <c r="D19">
        <f t="shared" si="0"/>
        <v>-67.850514088397716</v>
      </c>
      <c r="E19">
        <f t="shared" si="1"/>
        <v>46.874781134141728</v>
      </c>
      <c r="F19" s="5">
        <f t="shared" si="2"/>
        <v>-59.070971049494084</v>
      </c>
      <c r="G19">
        <f t="shared" si="3"/>
        <v>110.59718835853641</v>
      </c>
      <c r="AA19" s="5"/>
      <c r="AC19" s="2"/>
    </row>
    <row r="20" spans="3:29" x14ac:dyDescent="0.3">
      <c r="C20">
        <f t="shared" si="4"/>
        <v>137.5</v>
      </c>
      <c r="D20">
        <f t="shared" si="0"/>
        <v>-61.49082860853369</v>
      </c>
      <c r="E20">
        <f t="shared" si="1"/>
        <v>50.602409416795396</v>
      </c>
      <c r="F20" s="5">
        <f t="shared" si="2"/>
        <v>-48.983657286976403</v>
      </c>
      <c r="G20">
        <f t="shared" si="3"/>
        <v>106.39245280328383</v>
      </c>
      <c r="AA20" s="5"/>
      <c r="AC20" s="2"/>
    </row>
    <row r="21" spans="3:29" x14ac:dyDescent="0.3">
      <c r="C21">
        <f t="shared" si="4"/>
        <v>145</v>
      </c>
      <c r="D21">
        <f t="shared" si="0"/>
        <v>-55.597958015597044</v>
      </c>
      <c r="E21">
        <f t="shared" si="1"/>
        <v>54.260984109429735</v>
      </c>
      <c r="F21" s="5">
        <f t="shared" si="2"/>
        <v>-39.432212001405411</v>
      </c>
      <c r="G21">
        <f t="shared" si="3"/>
        <v>102.73444774390124</v>
      </c>
      <c r="AA21" s="5"/>
      <c r="AC21" s="2"/>
    </row>
    <row r="22" spans="3:29" x14ac:dyDescent="0.3">
      <c r="C22">
        <f t="shared" si="4"/>
        <v>152.5</v>
      </c>
      <c r="D22">
        <f t="shared" si="0"/>
        <v>-50.106721115873533</v>
      </c>
      <c r="E22">
        <f t="shared" si="1"/>
        <v>57.839397434961015</v>
      </c>
      <c r="F22" s="5">
        <f t="shared" si="2"/>
        <v>-30.362561776150613</v>
      </c>
      <c r="G22">
        <f t="shared" si="3"/>
        <v>99.553457867875665</v>
      </c>
      <c r="AA22" s="5"/>
      <c r="AC22" s="2"/>
    </row>
    <row r="23" spans="3:29" x14ac:dyDescent="0.3">
      <c r="C23">
        <f t="shared" si="4"/>
        <v>160</v>
      </c>
      <c r="D23">
        <f t="shared" si="0"/>
        <v>-44.964558240889616</v>
      </c>
      <c r="E23">
        <f t="shared" si="1"/>
        <v>61.331370099885874</v>
      </c>
      <c r="F23" s="5">
        <f t="shared" si="2"/>
        <v>-21.728426236241848</v>
      </c>
      <c r="G23">
        <f t="shared" si="3"/>
        <v>96.7927476099416</v>
      </c>
      <c r="AA23" s="5"/>
      <c r="AC23" s="2"/>
    </row>
    <row r="24" spans="3:29" x14ac:dyDescent="0.3">
      <c r="C24">
        <f t="shared" si="4"/>
        <v>167.5</v>
      </c>
      <c r="D24">
        <f t="shared" si="0"/>
        <v>-40.128526953957618</v>
      </c>
      <c r="E24">
        <f t="shared" si="1"/>
        <v>64.73387611511636</v>
      </c>
      <c r="F24" s="5">
        <f t="shared" si="2"/>
        <v>-13.489888934079339</v>
      </c>
      <c r="G24">
        <f t="shared" si="3"/>
        <v>94.405238285401325</v>
      </c>
      <c r="AA24" s="5"/>
      <c r="AC24" s="2"/>
    </row>
    <row r="25" spans="3:29" x14ac:dyDescent="0.3">
      <c r="C25">
        <f t="shared" si="4"/>
        <v>175</v>
      </c>
      <c r="D25">
        <f t="shared" si="0"/>
        <v>-35.563125978138508</v>
      </c>
      <c r="E25">
        <f t="shared" si="1"/>
        <v>68.046082553989152</v>
      </c>
      <c r="F25" s="5">
        <f t="shared" si="2"/>
        <v>-5.6122815193874303</v>
      </c>
      <c r="G25">
        <f t="shared" si="3"/>
        <v>92.351166138853685</v>
      </c>
      <c r="AA25" s="5"/>
      <c r="AC25" s="2"/>
    </row>
    <row r="26" spans="3:29" x14ac:dyDescent="0.3">
      <c r="C26">
        <f t="shared" si="4"/>
        <v>182.5</v>
      </c>
      <c r="D26">
        <f t="shared" si="0"/>
        <v>-31.238691832900582</v>
      </c>
      <c r="E26">
        <f t="shared" si="1"/>
        <v>71.268627697006323</v>
      </c>
      <c r="F26" s="5">
        <f t="shared" si="2"/>
        <v>1.9346977688676328</v>
      </c>
      <c r="G26">
        <f t="shared" si="3"/>
        <v>90.596407694116621</v>
      </c>
      <c r="AA26" s="5"/>
      <c r="AC26" s="2"/>
    </row>
    <row r="27" spans="3:29" x14ac:dyDescent="0.3">
      <c r="C27">
        <f t="shared" si="4"/>
        <v>190</v>
      </c>
      <c r="D27">
        <f t="shared" si="0"/>
        <v>-27.130198957502586</v>
      </c>
      <c r="E27">
        <f t="shared" si="1"/>
        <v>74.403125017465882</v>
      </c>
      <c r="F27" s="5">
        <f t="shared" si="2"/>
        <v>9.1776879647252017</v>
      </c>
      <c r="G27">
        <f t="shared" si="3"/>
        <v>89.11126799929464</v>
      </c>
      <c r="AA27" s="5"/>
      <c r="AC27" s="2"/>
    </row>
    <row r="28" spans="3:29" x14ac:dyDescent="0.3">
      <c r="C28">
        <f t="shared" si="4"/>
        <v>197.5</v>
      </c>
      <c r="D28">
        <f t="shared" si="0"/>
        <v>-23.216348973478631</v>
      </c>
      <c r="E28">
        <f t="shared" si="1"/>
        <v>77.451819961156446</v>
      </c>
      <c r="F28" s="5">
        <f t="shared" si="2"/>
        <v>16.140232892439716</v>
      </c>
      <c r="G28">
        <f t="shared" si="3"/>
        <v>87.869595087566537</v>
      </c>
      <c r="AA28" s="5"/>
      <c r="AC28" s="2"/>
    </row>
    <row r="29" spans="3:29" x14ac:dyDescent="0.3">
      <c r="C29">
        <f t="shared" si="4"/>
        <v>205</v>
      </c>
      <c r="D29">
        <f t="shared" si="0"/>
        <v>-19.478870389561173</v>
      </c>
      <c r="E29">
        <f t="shared" si="1"/>
        <v>80.417351338546041</v>
      </c>
      <c r="F29" s="5">
        <f t="shared" si="2"/>
        <v>22.843242853746773</v>
      </c>
      <c r="G29">
        <f t="shared" si="3"/>
        <v>86.848127074652496</v>
      </c>
      <c r="AA29" s="5"/>
      <c r="AC29" s="2"/>
    </row>
    <row r="30" spans="3:29" x14ac:dyDescent="0.3">
      <c r="C30">
        <f t="shared" si="4"/>
        <v>212.5</v>
      </c>
      <c r="D30">
        <f t="shared" si="0"/>
        <v>-15.901973671521819</v>
      </c>
      <c r="E30">
        <f t="shared" si="1"/>
        <v>83.302585084965941</v>
      </c>
      <c r="F30" s="5">
        <f t="shared" si="2"/>
        <v>29.30537331820603</v>
      </c>
      <c r="G30">
        <f t="shared" si="3"/>
        <v>86.026006470437196</v>
      </c>
      <c r="AA30" s="5"/>
      <c r="AC30" s="2"/>
    </row>
    <row r="31" spans="3:29" x14ac:dyDescent="0.3">
      <c r="C31">
        <f t="shared" si="4"/>
        <v>220</v>
      </c>
      <c r="D31">
        <f t="shared" si="0"/>
        <v>-12.47192253045165</v>
      </c>
      <c r="E31">
        <f t="shared" si="1"/>
        <v>86.110498526954203</v>
      </c>
      <c r="F31" s="5">
        <f t="shared" si="2"/>
        <v>35.543337901264451</v>
      </c>
      <c r="G31">
        <f t="shared" si="3"/>
        <v>85.384415175163809</v>
      </c>
      <c r="AA31" s="5"/>
      <c r="AC31" s="2"/>
    </row>
    <row r="32" spans="3:29" x14ac:dyDescent="0.3">
      <c r="C32">
        <f t="shared" si="4"/>
        <v>227.5</v>
      </c>
      <c r="D32">
        <f t="shared" si="0"/>
        <v>-9.176693207261998</v>
      </c>
      <c r="E32">
        <f t="shared" si="1"/>
        <v>88.844100158101298</v>
      </c>
      <c r="F32" s="5">
        <f t="shared" si="2"/>
        <v>41.572168855601213</v>
      </c>
      <c r="G32">
        <f t="shared" si="3"/>
        <v>84.906296650245707</v>
      </c>
      <c r="AA32" s="5"/>
      <c r="AC32" s="2"/>
    </row>
    <row r="33" spans="3:29" x14ac:dyDescent="0.3">
      <c r="C33">
        <f t="shared" si="4"/>
        <v>235</v>
      </c>
      <c r="D33">
        <f t="shared" si="0"/>
        <v>-6.0057011372505169</v>
      </c>
      <c r="E33">
        <f t="shared" si="1"/>
        <v>91.506374528853144</v>
      </c>
      <c r="F33" s="5">
        <f t="shared" si="2"/>
        <v>47.405435296364516</v>
      </c>
      <c r="G33">
        <f t="shared" si="3"/>
        <v>84.576140953077953</v>
      </c>
      <c r="AA33" s="5"/>
      <c r="AC33" s="2"/>
    </row>
    <row r="34" spans="3:29" x14ac:dyDescent="0.3">
      <c r="C34">
        <f t="shared" si="4"/>
        <v>242.5</v>
      </c>
      <c r="D34">
        <f t="shared" si="0"/>
        <v>-2.9495797496514218</v>
      </c>
      <c r="E34">
        <f t="shared" si="1"/>
        <v>94.100244976664442</v>
      </c>
      <c r="F34" s="5">
        <f t="shared" si="2"/>
        <v>53.05542713177492</v>
      </c>
      <c r="G34">
        <f t="shared" si="3"/>
        <v>84.379814965184067</v>
      </c>
      <c r="AA34" s="5"/>
      <c r="AC34" s="2"/>
    </row>
    <row r="35" spans="3:29" x14ac:dyDescent="0.3">
      <c r="C35">
        <f t="shared" si="4"/>
        <v>250</v>
      </c>
      <c r="D35">
        <f t="shared" si="0"/>
        <v>0</v>
      </c>
      <c r="E35">
        <f t="shared" si="1"/>
        <v>96.628549065121575</v>
      </c>
      <c r="F35" s="5">
        <f t="shared" si="2"/>
        <v>58.533310969883473</v>
      </c>
      <c r="G35">
        <f t="shared" si="3"/>
        <v>84.304425011563211</v>
      </c>
      <c r="AA35" s="5"/>
      <c r="AC35" s="2"/>
    </row>
    <row r="36" spans="3:29" x14ac:dyDescent="0.3">
      <c r="AA36" s="5"/>
      <c r="AC36" s="2"/>
    </row>
    <row r="37" spans="3:29" x14ac:dyDescent="0.3">
      <c r="AA37" s="5"/>
      <c r="AC37" s="2"/>
    </row>
    <row r="38" spans="3:29" x14ac:dyDescent="0.3">
      <c r="AA38" s="5"/>
      <c r="AC38" s="2"/>
    </row>
    <row r="39" spans="3:29" x14ac:dyDescent="0.3">
      <c r="AA39" s="5"/>
      <c r="AC39" s="2"/>
    </row>
    <row r="40" spans="3:29" x14ac:dyDescent="0.3">
      <c r="AA40" s="5"/>
      <c r="AC40" s="2"/>
    </row>
    <row r="41" spans="3:29" x14ac:dyDescent="0.3">
      <c r="AA41" s="5"/>
      <c r="AC41" s="2"/>
    </row>
    <row r="42" spans="3:29" x14ac:dyDescent="0.3">
      <c r="AA42" s="5"/>
      <c r="AC42" s="2"/>
    </row>
    <row r="43" spans="3:29" x14ac:dyDescent="0.3">
      <c r="AA43" s="5"/>
      <c r="AC43" s="2"/>
    </row>
    <row r="44" spans="3:29" x14ac:dyDescent="0.3">
      <c r="AA44" s="5"/>
      <c r="AC44" s="2"/>
    </row>
    <row r="45" spans="3:29" x14ac:dyDescent="0.3">
      <c r="AA45" s="5"/>
      <c r="AC45" s="2"/>
    </row>
    <row r="46" spans="3:29" x14ac:dyDescent="0.3">
      <c r="AA46" s="5"/>
      <c r="AC46" s="2"/>
    </row>
    <row r="47" spans="3:29" x14ac:dyDescent="0.3">
      <c r="AA47" s="5"/>
      <c r="AC47" s="2"/>
    </row>
    <row r="48" spans="3:29" x14ac:dyDescent="0.3">
      <c r="AA48" s="5"/>
      <c r="AC48" s="2"/>
    </row>
    <row r="49" spans="27:29" x14ac:dyDescent="0.3">
      <c r="AA49" s="5"/>
      <c r="AC49" s="2"/>
    </row>
    <row r="50" spans="27:29" x14ac:dyDescent="0.3">
      <c r="AA50" s="5"/>
      <c r="AC50" s="2"/>
    </row>
    <row r="51" spans="27:29" x14ac:dyDescent="0.3">
      <c r="AA51" s="5"/>
      <c r="AC51" s="2"/>
    </row>
    <row r="52" spans="27:29" x14ac:dyDescent="0.3">
      <c r="AA52" s="5"/>
      <c r="AC52" s="2"/>
    </row>
    <row r="53" spans="27:29" x14ac:dyDescent="0.3">
      <c r="AA53" s="5"/>
      <c r="AC53" s="2"/>
    </row>
    <row r="54" spans="27:29" x14ac:dyDescent="0.3">
      <c r="AA54" s="5"/>
      <c r="AC54" s="2"/>
    </row>
    <row r="55" spans="27:29" x14ac:dyDescent="0.3">
      <c r="AA55" s="5"/>
      <c r="AC55" s="2"/>
    </row>
    <row r="56" spans="27:29" x14ac:dyDescent="0.3">
      <c r="AA56" s="5"/>
      <c r="AC56" s="2"/>
    </row>
    <row r="57" spans="27:29" x14ac:dyDescent="0.3">
      <c r="AA57" s="5"/>
      <c r="AC57" s="2"/>
    </row>
    <row r="58" spans="27:29" x14ac:dyDescent="0.3">
      <c r="AA58" s="5"/>
      <c r="AC58" s="2"/>
    </row>
    <row r="59" spans="27:29" x14ac:dyDescent="0.3">
      <c r="AA59" s="5"/>
      <c r="AC59" s="2"/>
    </row>
    <row r="60" spans="27:29" x14ac:dyDescent="0.3">
      <c r="AA60" s="5"/>
      <c r="AC60" s="2"/>
    </row>
    <row r="61" spans="27:29" x14ac:dyDescent="0.3">
      <c r="AA61" s="5"/>
      <c r="AC61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Cooper</dc:creator>
  <cp:lastModifiedBy>Alex Cooper</cp:lastModifiedBy>
  <dcterms:created xsi:type="dcterms:W3CDTF">2021-01-22T01:26:40Z</dcterms:created>
  <dcterms:modified xsi:type="dcterms:W3CDTF">2021-03-11T01:50:37Z</dcterms:modified>
</cp:coreProperties>
</file>